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180" windowWidth="22920" windowHeight="9780" activeTab="0"/>
  </bookViews>
  <sheets>
    <sheet name="Глава1" sheetId="1" r:id="rId1"/>
    <sheet name="Глава2" sheetId="2" r:id="rId2"/>
    <sheet name="Глава3" sheetId="3" r:id="rId3"/>
    <sheet name="расчет ФОТ" sheetId="4" state="hidden" r:id="rId4"/>
  </sheets>
  <definedNames>
    <definedName name="_xlnm._FilterDatabase" localSheetId="0" hidden="1">'Глава1'!$A$9:$N$221</definedName>
    <definedName name="_xlnm._FilterDatabase" localSheetId="1" hidden="1">'Глава2'!$A$8:$N$194</definedName>
    <definedName name="_xlnm._FilterDatabase" localSheetId="2" hidden="1">'Глава3'!$A$8:$N$165</definedName>
    <definedName name="_xlnm.Print_Titles" localSheetId="0">'Глава1'!$5:$8</definedName>
    <definedName name="_xlnm.Print_Titles" localSheetId="1">'Глава2'!$5:$8</definedName>
    <definedName name="_xlnm.Print_Titles" localSheetId="2">'Глава3'!$4:$7</definedName>
    <definedName name="_xlnm.Print_Area" localSheetId="0">'Глава1'!$A$1:$J$220</definedName>
    <definedName name="_xlnm.Print_Area" localSheetId="1">'Глава2'!$A$1:$J$200</definedName>
    <definedName name="_xlnm.Print_Area" localSheetId="2">'Глава3'!$A$1:$J$166</definedName>
  </definedNames>
  <calcPr fullCalcOnLoad="1"/>
</workbook>
</file>

<file path=xl/sharedStrings.xml><?xml version="1.0" encoding="utf-8"?>
<sst xmlns="http://schemas.openxmlformats.org/spreadsheetml/2006/main" count="1146" uniqueCount="579">
  <si>
    <t xml:space="preserve">РАЗДЕЛ 6. ЭЛЕКТРОХИМИЧЕСКАЯ ЗАЩИТА ГАЗОПРОВОДОВ ОТ КОРРОЗИИ   </t>
  </si>
  <si>
    <t>Наименование работ и</t>
  </si>
  <si>
    <t>Единица</t>
  </si>
  <si>
    <t>Состав</t>
  </si>
  <si>
    <t>Часовой</t>
  </si>
  <si>
    <t>Трудоза-</t>
  </si>
  <si>
    <t>Фонд</t>
  </si>
  <si>
    <t>Себесто-</t>
  </si>
  <si>
    <t xml:space="preserve">Договорная цена,руб. </t>
  </si>
  <si>
    <t>газового оборудования</t>
  </si>
  <si>
    <t>измерения</t>
  </si>
  <si>
    <t>исполни-</t>
  </si>
  <si>
    <t>ФОТ,</t>
  </si>
  <si>
    <t>траты на</t>
  </si>
  <si>
    <t>оплаты</t>
  </si>
  <si>
    <t>имость,</t>
  </si>
  <si>
    <t>для пред-</t>
  </si>
  <si>
    <t>для</t>
  </si>
  <si>
    <t>телей</t>
  </si>
  <si>
    <t>руб.</t>
  </si>
  <si>
    <t>ед.изм.,</t>
  </si>
  <si>
    <t>труда,</t>
  </si>
  <si>
    <t>приятий</t>
  </si>
  <si>
    <t>населения</t>
  </si>
  <si>
    <t>чел.ч</t>
  </si>
  <si>
    <t>(без НДС)</t>
  </si>
  <si>
    <t>(c НДС)</t>
  </si>
  <si>
    <t>ЭЗУ</t>
  </si>
  <si>
    <t>монтер 5 р.</t>
  </si>
  <si>
    <t>монтер 6 р.</t>
  </si>
  <si>
    <t>"</t>
  </si>
  <si>
    <t>монтер 4 р.</t>
  </si>
  <si>
    <t>блок</t>
  </si>
  <si>
    <t>контактное</t>
  </si>
  <si>
    <t>устройство</t>
  </si>
  <si>
    <t>КИП</t>
  </si>
  <si>
    <t>слесарь 3 р.</t>
  </si>
  <si>
    <t>Глава 2. ТЕХНИЧЕСКОЕ ОБСЛУЖИВАНИЕ ЭЛЕКТРОЗАЩИТНЫХ УСТРОЙСТВ</t>
  </si>
  <si>
    <t>6.2.1.</t>
  </si>
  <si>
    <t>Измерение разности потенциалов визуальными приборами.</t>
  </si>
  <si>
    <t>пункт</t>
  </si>
  <si>
    <t>Место измерения: "сооружение-сооружение"</t>
  </si>
  <si>
    <t>6.2.2.</t>
  </si>
  <si>
    <t xml:space="preserve">Измерение разности потенциалов визуальными приборами. </t>
  </si>
  <si>
    <t xml:space="preserve">Место измерения:  "рельс-земля" </t>
  </si>
  <si>
    <t>6.2.3.</t>
  </si>
  <si>
    <t>Место измерения медносульфатным электродом:</t>
  </si>
  <si>
    <t>"сооружение-земля"</t>
  </si>
  <si>
    <t>6.2.4.</t>
  </si>
  <si>
    <t>Измерение разности потенциалов самопишущими приборами.</t>
  </si>
  <si>
    <t xml:space="preserve">Место измерения:"сооружение-земля"  при снятии показаний </t>
  </si>
  <si>
    <t xml:space="preserve">в течение  4 часов </t>
  </si>
  <si>
    <t xml:space="preserve">                8 часов </t>
  </si>
  <si>
    <t xml:space="preserve">               24 часов</t>
  </si>
  <si>
    <t>6.2.5.</t>
  </si>
  <si>
    <t>Место измерения: "сооружение-сооружение", "рельс - земля"</t>
  </si>
  <si>
    <t>при снятии показаний в течение  4 часов</t>
  </si>
  <si>
    <t xml:space="preserve">                                                  8 часов </t>
  </si>
  <si>
    <t xml:space="preserve">                                                  24 часов </t>
  </si>
  <si>
    <t>6.2.6.</t>
  </si>
  <si>
    <t>Измерение разности потенциалов методом выносного электрода</t>
  </si>
  <si>
    <t>100 м</t>
  </si>
  <si>
    <t>до 0,5 км подземного сооружения</t>
  </si>
  <si>
    <t>6.2.7.</t>
  </si>
  <si>
    <t xml:space="preserve">То же, при длине подземного сооружения св. 0,5 км </t>
  </si>
  <si>
    <t>6.2.8.</t>
  </si>
  <si>
    <t>Измерение разности потенциалов визуальными приборами</t>
  </si>
  <si>
    <t>между протектором и землей или в цепи протектора</t>
  </si>
  <si>
    <t>6.2.9.</t>
  </si>
  <si>
    <t>Измерение сопротивления визуальными приборами  между</t>
  </si>
  <si>
    <t>протектором и газопроводом</t>
  </si>
  <si>
    <t>6.2.10.</t>
  </si>
  <si>
    <t>Измерение сопротивления дренажной цепи  катодной защиты</t>
  </si>
  <si>
    <t>установка</t>
  </si>
  <si>
    <t>6.2.11.</t>
  </si>
  <si>
    <t>Измерение сопротивления рельсового стыка при помощи</t>
  </si>
  <si>
    <t>стык</t>
  </si>
  <si>
    <t>стыкомера</t>
  </si>
  <si>
    <t>6.2.12.</t>
  </si>
  <si>
    <t>То же, при помощи двух милливольтметров</t>
  </si>
  <si>
    <t>6.2.13.</t>
  </si>
  <si>
    <t>Измерение удельного электрического  сопротивления грунта</t>
  </si>
  <si>
    <t>при расстоянии между точками до 200 м</t>
  </si>
  <si>
    <t>6.2.14.</t>
  </si>
  <si>
    <t>при расстоянии между точками от 200 м до 500 м</t>
  </si>
  <si>
    <t>6.2.15.</t>
  </si>
  <si>
    <t>Измерение сопротивления растеканию тока заземляющих</t>
  </si>
  <si>
    <t>устройств или анодного заземления</t>
  </si>
  <si>
    <t>6.2.16.</t>
  </si>
  <si>
    <t>Измерение продольного и поперечного градиента потенциала</t>
  </si>
  <si>
    <t>6.2.17.</t>
  </si>
  <si>
    <t xml:space="preserve">Измерение поляризационного потенциала с накопительным </t>
  </si>
  <si>
    <t>конденсатором на КИП, оборудованных  МЭСД АКХ</t>
  </si>
  <si>
    <t>6.2.18.</t>
  </si>
  <si>
    <t>То же, не оборудованных  МЭСД АКХ</t>
  </si>
  <si>
    <t>6.2.19.</t>
  </si>
  <si>
    <t>Определение опасного действия переменного тока</t>
  </si>
  <si>
    <t>6.2.20.</t>
  </si>
  <si>
    <t>Определение полярности омического падения потенциала</t>
  </si>
  <si>
    <t>между сооружением и вспомогательным электродом сравнения</t>
  </si>
  <si>
    <t>6.2.21.</t>
  </si>
  <si>
    <t xml:space="preserve">Определение  наличия блуждающих  токов  в земле  при </t>
  </si>
  <si>
    <t xml:space="preserve">измерении "земля - земля" </t>
  </si>
  <si>
    <t>6.2.22.</t>
  </si>
  <si>
    <t xml:space="preserve">Определение   наличия  блуждающих  токов  в земле  при </t>
  </si>
  <si>
    <t xml:space="preserve">измерении  "земля - металлическое сооружение" </t>
  </si>
  <si>
    <t>6.2.23.</t>
  </si>
  <si>
    <t xml:space="preserve">Определение коррозионной агрессивности грунта по плотности </t>
  </si>
  <si>
    <t>катодного тока</t>
  </si>
  <si>
    <t>6.2.24.</t>
  </si>
  <si>
    <t xml:space="preserve">Определение коррозионной агрессивности грунта по удельному </t>
  </si>
  <si>
    <t>электрическому сопротивлению в лабораторных условиях</t>
  </si>
  <si>
    <t>6.2.25.</t>
  </si>
  <si>
    <t>Определение величины и направления тока в трубопроводе</t>
  </si>
  <si>
    <t>измерение</t>
  </si>
  <si>
    <t>6.2.26.</t>
  </si>
  <si>
    <t xml:space="preserve">Проверка исправности изолирующего  фланцевого (муфтового) </t>
  </si>
  <si>
    <t>фланец</t>
  </si>
  <si>
    <t>соединения на  вводах газопровода с выдачей заключения</t>
  </si>
  <si>
    <t>6.2.27.</t>
  </si>
  <si>
    <t xml:space="preserve">Проверка исправности электроперемычек с выдачей заключения </t>
  </si>
  <si>
    <t>перемычка</t>
  </si>
  <si>
    <t>6.2.28.</t>
  </si>
  <si>
    <t>Проверка исправности контрольно-измерительного пункта, обору-</t>
  </si>
  <si>
    <t>дованного медносульфатным электродом сравнения</t>
  </si>
  <si>
    <t>6.2.29.</t>
  </si>
  <si>
    <t xml:space="preserve">Технический осмотр протекторной защиты при измерении </t>
  </si>
  <si>
    <t>протекторн.</t>
  </si>
  <si>
    <t>стальным электродом сравнения - не применяется</t>
  </si>
  <si>
    <t>защита</t>
  </si>
  <si>
    <t>6.2.30.</t>
  </si>
  <si>
    <t>Технический осмотр протекторной защиты</t>
  </si>
  <si>
    <t>6.2.31.</t>
  </si>
  <si>
    <t>Технический осмотр автоматической станции катодной защиты</t>
  </si>
  <si>
    <t>станция</t>
  </si>
  <si>
    <t>на сложных электронных схемах</t>
  </si>
  <si>
    <t xml:space="preserve">(В состав работ включено измерение разности потенциалов </t>
  </si>
  <si>
    <t>"сооружение-земля" в точке дренирования, при большем количе-</t>
  </si>
  <si>
    <r>
      <t>стве измерений в пп. 6</t>
    </r>
    <r>
      <rPr>
        <sz val="10"/>
        <color indexed="8"/>
        <rFont val="Arial Cyr"/>
        <family val="2"/>
      </rPr>
      <t>.2.31 - 6.2.33</t>
    </r>
    <r>
      <rPr>
        <sz val="10"/>
        <color indexed="29"/>
        <rFont val="Arial Cyr"/>
        <family val="2"/>
      </rPr>
      <t xml:space="preserve"> </t>
    </r>
    <r>
      <rPr>
        <sz val="10"/>
        <rFont val="Arial Cyr"/>
        <family val="0"/>
      </rPr>
      <t xml:space="preserve"> добавлять цену п.6.2.3)</t>
    </r>
  </si>
  <si>
    <t>6.2.32.</t>
  </si>
  <si>
    <t>на электронных схемах средней сложности</t>
  </si>
  <si>
    <t>6.2.33.</t>
  </si>
  <si>
    <t>Технический осмотр неавтоматической станции  катодной защиты</t>
  </si>
  <si>
    <t>6.2.34.</t>
  </si>
  <si>
    <t xml:space="preserve">Технический осмотр усиленной дренажной установки на сложных </t>
  </si>
  <si>
    <t xml:space="preserve">электронных схемах </t>
  </si>
  <si>
    <t>6.2.35.</t>
  </si>
  <si>
    <t xml:space="preserve">Технический осмотр усиленной дренажной установки на </t>
  </si>
  <si>
    <t>электронных схемах средней сложности</t>
  </si>
  <si>
    <t>6.2.36.</t>
  </si>
  <si>
    <t>Технический осмотр поляризованной дренажной  установки</t>
  </si>
  <si>
    <t>6.2.37.</t>
  </si>
  <si>
    <t>Технический осмотр блока совместной защиты</t>
  </si>
  <si>
    <t>6.2.38.</t>
  </si>
  <si>
    <t>Проверка эффективности действия катодной или дренажной</t>
  </si>
  <si>
    <t xml:space="preserve">установки на сложных электронных схемах при измерении </t>
  </si>
  <si>
    <t xml:space="preserve">разности потенциалов до 4 пунктов </t>
  </si>
  <si>
    <t xml:space="preserve">                                   до 6 пунктов</t>
  </si>
  <si>
    <t xml:space="preserve">                                  до 8 пунктов</t>
  </si>
  <si>
    <t xml:space="preserve">                                  до 10 пунктов</t>
  </si>
  <si>
    <t>(При измерении разности потенциалов сверх 10 пунктов на</t>
  </si>
  <si>
    <t xml:space="preserve">каждый последующий пункт применять коэф. 0,085) </t>
  </si>
  <si>
    <t>6.2.39.</t>
  </si>
  <si>
    <t xml:space="preserve">установки на электронных схемах средней сложности при </t>
  </si>
  <si>
    <t xml:space="preserve">измерении разности потенциалов до 4 пунктов </t>
  </si>
  <si>
    <t xml:space="preserve">                                  до 6 пунктов</t>
  </si>
  <si>
    <t>6.2.40.</t>
  </si>
  <si>
    <t>Проверка эффективности действия неавтоматической катодной</t>
  </si>
  <si>
    <t>станции или поляризованной дренажной установки при измерении</t>
  </si>
  <si>
    <t xml:space="preserve">                                        до 6 пунктов </t>
  </si>
  <si>
    <t xml:space="preserve">                                        до 8 пунктов</t>
  </si>
  <si>
    <t xml:space="preserve">                                        до 10 пунктов</t>
  </si>
  <si>
    <t>6.2.41.</t>
  </si>
  <si>
    <t>Периодическая регулировка (наладка) режима работы автомати-</t>
  </si>
  <si>
    <t>ческой ЭЗУ на сложных электронных схемах</t>
  </si>
  <si>
    <r>
      <t>стве измерений в пп.6</t>
    </r>
    <r>
      <rPr>
        <sz val="10"/>
        <color indexed="8"/>
        <rFont val="Arial Cyr"/>
        <family val="2"/>
      </rPr>
      <t>.2.41 - 6.2.43</t>
    </r>
    <r>
      <rPr>
        <sz val="10"/>
        <color indexed="29"/>
        <rFont val="Arial Cyr"/>
        <family val="2"/>
      </rPr>
      <t xml:space="preserve"> </t>
    </r>
    <r>
      <rPr>
        <sz val="10"/>
        <color indexed="8"/>
        <rFont val="Arial Cyr"/>
        <family val="2"/>
      </rPr>
      <t>добавлять</t>
    </r>
    <r>
      <rPr>
        <sz val="10"/>
        <rFont val="Arial Cyr"/>
        <family val="0"/>
      </rPr>
      <t xml:space="preserve"> цену п.6.2.3)</t>
    </r>
  </si>
  <si>
    <t>6.2.42.</t>
  </si>
  <si>
    <t>ческой ЭЗУ на электронных схемах средней сложности</t>
  </si>
  <si>
    <t>6.2.43.</t>
  </si>
  <si>
    <t>Периодическая регулировка (наладка)  режима работы неавтома-</t>
  </si>
  <si>
    <t>тической ЭЗУ</t>
  </si>
  <si>
    <t>6.2.44.</t>
  </si>
  <si>
    <t>Проверка, регулировка и испытание под максимальной нагрузкой</t>
  </si>
  <si>
    <t>дренаж</t>
  </si>
  <si>
    <t>поляризованного дренажа</t>
  </si>
  <si>
    <t>6.2.45.</t>
  </si>
  <si>
    <t>усиленного дренажа с магнитными усилителями</t>
  </si>
  <si>
    <t>6.2.46.</t>
  </si>
  <si>
    <t>усиленного дренажа с электронной системой регулирования</t>
  </si>
  <si>
    <t>6.2.47.</t>
  </si>
  <si>
    <t>станции катодной защиты с неуправляемыми выпрямителями</t>
  </si>
  <si>
    <t>6.2.48.</t>
  </si>
  <si>
    <t>станции катодной защиты с управляемыми выпрямителями</t>
  </si>
  <si>
    <t>6.2.49.</t>
  </si>
  <si>
    <t xml:space="preserve">Определение трассы газопровода и сбор данных коррозионного </t>
  </si>
  <si>
    <t>км</t>
  </si>
  <si>
    <t>инженер</t>
  </si>
  <si>
    <t>состояния подземного газопровода с помощью передвижной</t>
  </si>
  <si>
    <t xml:space="preserve">лаборатории </t>
  </si>
  <si>
    <t>Примечания</t>
  </si>
  <si>
    <t xml:space="preserve">2 Работы по электрохимической защите газопроводов от коррозии выполняет </t>
  </si>
  <si>
    <t>монтер по защите подземных трубопроводов от коррозии</t>
  </si>
  <si>
    <t>Глава 1. УСТАНОВКА (МОНТАЖ), ПУСК И НАЛАДКА СРЕДСТВ ЗАЩИТЫ</t>
  </si>
  <si>
    <t>6.1.1.</t>
  </si>
  <si>
    <t>Установка опытной автоматической катодной станции на сложных</t>
  </si>
  <si>
    <t>электронных схемах с применением передвижной лаборатории</t>
  </si>
  <si>
    <t>ПЗЛК при забивке металлических электродов  до 10</t>
  </si>
  <si>
    <t>6.1.2.</t>
  </si>
  <si>
    <t>То же, при забивке металлических электродов от 11 до 15</t>
  </si>
  <si>
    <t>6.1.3.</t>
  </si>
  <si>
    <t>То же, при забивке металлических электродов от 16 до 20</t>
  </si>
  <si>
    <t>6.1.4.</t>
  </si>
  <si>
    <t>То же, при забивке металлических электродов от 21 до 25</t>
  </si>
  <si>
    <t>6.1.5.</t>
  </si>
  <si>
    <t>То же, при забивке металлических электродов от 26 до 30</t>
  </si>
  <si>
    <t xml:space="preserve">(При забивке сверх 30 электродов на каждый последующий </t>
  </si>
  <si>
    <t xml:space="preserve">электрод применяется коэф.0,02; составом работ предусмотрено </t>
  </si>
  <si>
    <t xml:space="preserve">измерение разности потенциалов в одной точке при включенной </t>
  </si>
  <si>
    <t>и выключенной ПЗЛК, при большем количестве измерений</t>
  </si>
  <si>
    <t>в пунктах 6.1.1 - 6.1.5 добавлять цену по пп.6.2.1 - 6.2.3)</t>
  </si>
  <si>
    <t>6.1.6.</t>
  </si>
  <si>
    <t xml:space="preserve">Установка опытного усиленного дренажа  с применением ПЗЛК  </t>
  </si>
  <si>
    <t>(Составом работ предусмотрено измерение разности потенциалов в одной точке при включенной и выключенной ПЗЛК, при большем количестве измерений добавлять цену по пп.6.2.1 - 6.2.3)</t>
  </si>
  <si>
    <t>6.1.7.</t>
  </si>
  <si>
    <t xml:space="preserve">Монтаж и установка поляризованного дренажа </t>
  </si>
  <si>
    <t>6.1.8.</t>
  </si>
  <si>
    <t>То же, усиленного электродренажа</t>
  </si>
  <si>
    <t>6.1.9.</t>
  </si>
  <si>
    <t>Установка катодной станции на постаменте</t>
  </si>
  <si>
    <t>6.1.10.</t>
  </si>
  <si>
    <t>То же, на кирпичной стене</t>
  </si>
  <si>
    <t>6.1.11.</t>
  </si>
  <si>
    <t>Установка и наладка протекторной защиты</t>
  </si>
  <si>
    <t>протект. гр.</t>
  </si>
  <si>
    <t xml:space="preserve"> </t>
  </si>
  <si>
    <t>6.1.12.</t>
  </si>
  <si>
    <t>Установка электроперемычки на подземном трубопроводе</t>
  </si>
  <si>
    <t>6.1.13.</t>
  </si>
  <si>
    <t>Установка медно-сульфатного электрода длительного действия</t>
  </si>
  <si>
    <t>МЭД</t>
  </si>
  <si>
    <t>6.1.14.</t>
  </si>
  <si>
    <t>Монтаж и установка универсального блока  совместной защиты</t>
  </si>
  <si>
    <t>6.1.15.</t>
  </si>
  <si>
    <t>Установка контактного устройства на анодном заземлении в</t>
  </si>
  <si>
    <t>колодце</t>
  </si>
  <si>
    <t>устр-во</t>
  </si>
  <si>
    <t>6.1.16.</t>
  </si>
  <si>
    <t>ковере</t>
  </si>
  <si>
    <t>6.1.17.</t>
  </si>
  <si>
    <t>Установка муфты на кабеле</t>
  </si>
  <si>
    <t>муфта</t>
  </si>
  <si>
    <t>6.1.18.</t>
  </si>
  <si>
    <t>Пооперационный контроль при строительстве средств защиты</t>
  </si>
  <si>
    <t>от электрохимической коррозии</t>
  </si>
  <si>
    <t>(При повторном вызове применять  коэф. 0,8)</t>
  </si>
  <si>
    <t>6.1.19.</t>
  </si>
  <si>
    <t>Наладка катодных преобразователей на месте установки</t>
  </si>
  <si>
    <t>6.1.20.</t>
  </si>
  <si>
    <t>Наладка дренажной защиты на месте установки станции</t>
  </si>
  <si>
    <t>6.1.21.</t>
  </si>
  <si>
    <t>Пуск и наладка универсального блока совместной защиты</t>
  </si>
  <si>
    <t>на месте установки</t>
  </si>
  <si>
    <t>6.1.22.</t>
  </si>
  <si>
    <t>Прием в эксплуатацию шунтирующих перемычек</t>
  </si>
  <si>
    <t>6.1.23.</t>
  </si>
  <si>
    <t>Прием в эксплуатацию КИП</t>
  </si>
  <si>
    <t>6.1.24.</t>
  </si>
  <si>
    <t>Прием в эксплуатацию защитных устройств</t>
  </si>
  <si>
    <t>6.1.25.</t>
  </si>
  <si>
    <t>Прием в эксплуатацию изолирующих фланцевых  соединений</t>
  </si>
  <si>
    <t>6.1.26.</t>
  </si>
  <si>
    <t>ЭЗУ в течение 6 часов на поляризованном дренаже</t>
  </si>
  <si>
    <t xml:space="preserve">(На каждые последующие 6 часов в пунктах  6.1.26 - 6.1.29 </t>
  </si>
  <si>
    <t>применять коэф. 0,7)</t>
  </si>
  <si>
    <t>6.1.27.</t>
  </si>
  <si>
    <t>ЭЗУ в течение 6 часов на усиленном дренаже</t>
  </si>
  <si>
    <t>6.1.28.</t>
  </si>
  <si>
    <t>6.1.29.</t>
  </si>
  <si>
    <t>То же, c неуправляемыми выпрямителями</t>
  </si>
  <si>
    <t>6.1.30.</t>
  </si>
  <si>
    <t>Присоединение потенциалоуравнивающих продольных и</t>
  </si>
  <si>
    <t>эл.газосв.5 р.</t>
  </si>
  <si>
    <t xml:space="preserve">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</si>
  <si>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</si>
  <si>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</si>
  <si>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</si>
  <si>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</t>
  </si>
  <si>
    <t xml:space="preserve">блок ЭЗУ </t>
  </si>
  <si>
    <t xml:space="preserve">поляризованного дренажа и  блока совместной защиты </t>
  </si>
  <si>
    <t>6.1.33.</t>
  </si>
  <si>
    <t>дренажной установки на сложных электронных схемах</t>
  </si>
  <si>
    <t>6.1.34.</t>
  </si>
  <si>
    <t>катодной установки на сложных электронных схемах</t>
  </si>
  <si>
    <t>6.1.35.</t>
  </si>
  <si>
    <t>неавтоматической катодной станции</t>
  </si>
  <si>
    <t>6.1.36.</t>
  </si>
  <si>
    <t>То же, протекторной защиты</t>
  </si>
  <si>
    <t>протект.гр.</t>
  </si>
  <si>
    <t>6.1.37.</t>
  </si>
  <si>
    <t>То же, анодных заземлителей</t>
  </si>
  <si>
    <t>заземлитель</t>
  </si>
  <si>
    <t>6.1.38.</t>
  </si>
  <si>
    <t>Испытание изоляции электрических кабелей</t>
  </si>
  <si>
    <t>присоед-ние</t>
  </si>
  <si>
    <t>6.1.39.</t>
  </si>
  <si>
    <r>
      <t>Монтаж анодного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горизонтального </t>
    </r>
    <r>
      <rPr>
        <sz val="10"/>
        <rFont val="Arial Cyr"/>
        <family val="0"/>
      </rPr>
      <t>заземлителя из чугунных</t>
    </r>
  </si>
  <si>
    <t>электрод</t>
  </si>
  <si>
    <t>труб при длине электродов и труб  до 3 м</t>
  </si>
  <si>
    <r>
      <t>(На каждый последующий электрод в пунктах</t>
    </r>
    <r>
      <rPr>
        <sz val="10"/>
        <color indexed="8"/>
        <rFont val="Arial Cyr"/>
        <family val="2"/>
      </rPr>
      <t xml:space="preserve"> 6.1.39 и 6.1.40 </t>
    </r>
  </si>
  <si>
    <t>применять к цене коэф.0,4)</t>
  </si>
  <si>
    <t>6.1.40.</t>
  </si>
  <si>
    <r>
      <t xml:space="preserve">Монтаж анодного </t>
    </r>
    <r>
      <rPr>
        <sz val="10"/>
        <rFont val="Arial Cyr"/>
        <family val="0"/>
      </rPr>
      <t>горизонтального</t>
    </r>
    <r>
      <rPr>
        <sz val="10"/>
        <rFont val="Arial Cyr"/>
        <family val="0"/>
      </rPr>
      <t xml:space="preserve"> заземлителя из чугунных</t>
    </r>
  </si>
  <si>
    <t>труб при длине электродов и труб до 6 м</t>
  </si>
  <si>
    <t>6.1.41.</t>
  </si>
  <si>
    <r>
      <t xml:space="preserve">Монтаж анодного </t>
    </r>
    <r>
      <rPr>
        <sz val="10"/>
        <rFont val="Arial Cyr"/>
        <family val="0"/>
      </rPr>
      <t>вертикального</t>
    </r>
    <r>
      <rPr>
        <sz val="10"/>
        <rFont val="Arial Cyr"/>
        <family val="0"/>
      </rPr>
      <t xml:space="preserve"> заземлителя из чугунных</t>
    </r>
  </si>
  <si>
    <r>
      <t>(На каждый последующий электрод в пунктах</t>
    </r>
    <r>
      <rPr>
        <sz val="10"/>
        <color indexed="10"/>
        <rFont val="Arial Cyr"/>
        <family val="2"/>
      </rPr>
      <t xml:space="preserve"> </t>
    </r>
    <r>
      <rPr>
        <sz val="10"/>
        <color indexed="8"/>
        <rFont val="Arial Cyr"/>
        <family val="2"/>
      </rPr>
      <t xml:space="preserve">6.1.41 - 6.1.44 </t>
    </r>
  </si>
  <si>
    <t>применять к цене коэф.0,3)</t>
  </si>
  <si>
    <t>6.1.42.</t>
  </si>
  <si>
    <t>труб при длине электродов и труб  до 6 м</t>
  </si>
  <si>
    <t>6.1.43.</t>
  </si>
  <si>
    <t xml:space="preserve">труб при длине электродов до 6 м и труб  до 3 м </t>
  </si>
  <si>
    <t>6.1.44.</t>
  </si>
  <si>
    <t xml:space="preserve">труб при длине электродов до 12 м и  труб  до 6 м </t>
  </si>
  <si>
    <t>6.1.45.</t>
  </si>
  <si>
    <r>
      <t xml:space="preserve">Монтаж глубинного анодного </t>
    </r>
    <r>
      <rPr>
        <sz val="10"/>
        <rFont val="Arial Cyr"/>
        <family val="0"/>
      </rPr>
      <t>вертикального</t>
    </r>
    <r>
      <rPr>
        <sz val="10"/>
        <rFont val="Arial Cyr"/>
        <family val="0"/>
      </rPr>
      <t xml:space="preserve"> заземлителя </t>
    </r>
  </si>
  <si>
    <t xml:space="preserve">из чугунных труб при длине электродов до 24 м и труб до 6 м </t>
  </si>
  <si>
    <t>6.1.46.</t>
  </si>
  <si>
    <r>
      <t xml:space="preserve">Монтаж глубинного анодного </t>
    </r>
    <r>
      <rPr>
        <sz val="10"/>
        <rFont val="Arial Cyr"/>
        <family val="0"/>
      </rPr>
      <t>вертикального</t>
    </r>
    <r>
      <rPr>
        <sz val="10"/>
        <rFont val="Arial Cyr"/>
        <family val="0"/>
      </rPr>
      <t xml:space="preserve"> заземлителя из </t>
    </r>
  </si>
  <si>
    <t xml:space="preserve">чугунных труб при длине электродов до 36 м и  труб  до 6 м </t>
  </si>
  <si>
    <t>6.1.47.</t>
  </si>
  <si>
    <t xml:space="preserve">чугунных труб при длине электродов до 48 м и  труб  до 6 м </t>
  </si>
  <si>
    <t>6.1.48.</t>
  </si>
  <si>
    <r>
      <t xml:space="preserve">Монтаж анодного </t>
    </r>
    <r>
      <rPr>
        <sz val="10"/>
        <rFont val="Arial Cyr"/>
        <family val="0"/>
      </rPr>
      <t>горизонтального</t>
    </r>
    <r>
      <rPr>
        <sz val="10"/>
        <rFont val="Arial Cyr"/>
        <family val="0"/>
      </rPr>
      <t xml:space="preserve"> заземлителя из углеграфи-</t>
    </r>
  </si>
  <si>
    <t>товых труб при длине электродов и труб до 3 м</t>
  </si>
  <si>
    <r>
      <t>(На каждый последующий электрод в пунктах</t>
    </r>
    <r>
      <rPr>
        <sz val="10"/>
        <color indexed="10"/>
        <rFont val="Arial Cyr"/>
        <family val="2"/>
      </rPr>
      <t xml:space="preserve"> </t>
    </r>
    <r>
      <rPr>
        <sz val="10"/>
        <color indexed="8"/>
        <rFont val="Arial Cyr"/>
        <family val="2"/>
      </rPr>
      <t>6.1.48 и 6.1.49</t>
    </r>
  </si>
  <si>
    <t>6.1.49.</t>
  </si>
  <si>
    <t>То же, при длине электродов и труб до 6 м</t>
  </si>
  <si>
    <t>6.1.50.</t>
  </si>
  <si>
    <r>
      <t xml:space="preserve">Монтаж анодного </t>
    </r>
    <r>
      <rPr>
        <sz val="10"/>
        <rFont val="Arial Cyr"/>
        <family val="0"/>
      </rPr>
      <t>вертикального</t>
    </r>
    <r>
      <rPr>
        <sz val="10"/>
        <rFont val="Arial Cyr"/>
        <family val="0"/>
      </rPr>
      <t xml:space="preserve"> заземлителя из углеграфито-</t>
    </r>
  </si>
  <si>
    <t xml:space="preserve">вых труб при длине электродов и труб  до 3 м </t>
  </si>
  <si>
    <r>
      <t>(На каждый последующий электрод в пунктах</t>
    </r>
    <r>
      <rPr>
        <sz val="10"/>
        <color indexed="10"/>
        <rFont val="Arial Cyr"/>
        <family val="2"/>
      </rPr>
      <t xml:space="preserve"> </t>
    </r>
    <r>
      <rPr>
        <sz val="10"/>
        <color indexed="8"/>
        <rFont val="Arial Cyr"/>
        <family val="2"/>
      </rPr>
      <t xml:space="preserve">6.1.50 - 6.1.53 </t>
    </r>
  </si>
  <si>
    <t>6.1.51.</t>
  </si>
  <si>
    <t>6.1.52.</t>
  </si>
  <si>
    <t xml:space="preserve">То же, при длине электродов  до 6 м и длине труб  до 3 м </t>
  </si>
  <si>
    <t>6.1.53.</t>
  </si>
  <si>
    <t xml:space="preserve">То же, при длине электродов до 12 м и длине труб  до 6 м </t>
  </si>
  <si>
    <t>6.1.54.</t>
  </si>
  <si>
    <r>
      <t xml:space="preserve">Монтаж </t>
    </r>
    <r>
      <rPr>
        <sz val="10"/>
        <rFont val="Arial Cyr"/>
        <family val="0"/>
      </rPr>
      <t>горизонтального</t>
    </r>
    <r>
      <rPr>
        <sz val="10"/>
        <rFont val="Arial Cyr"/>
        <family val="0"/>
      </rPr>
      <t xml:space="preserve"> анодного заземлителя из профильной</t>
    </r>
  </si>
  <si>
    <t>стали, водогазопроводных труб  и железнодорожных рельсов</t>
  </si>
  <si>
    <t xml:space="preserve">при длине до 6 м  </t>
  </si>
  <si>
    <t>(На каждый последующий электрод применять коэф. 0,25)</t>
  </si>
  <si>
    <t>6.1.55.</t>
  </si>
  <si>
    <r>
      <t xml:space="preserve">Монтаж </t>
    </r>
    <r>
      <rPr>
        <sz val="10"/>
        <rFont val="Arial Cyr"/>
        <family val="0"/>
      </rPr>
      <t>анодного вертикального</t>
    </r>
    <r>
      <rPr>
        <sz val="10"/>
        <rFont val="Arial Cyr"/>
        <family val="0"/>
      </rPr>
      <t xml:space="preserve"> заземлителя из железокремни-</t>
    </r>
  </si>
  <si>
    <r>
      <t xml:space="preserve">евых  или эластомерных электродов при длине электродов </t>
    </r>
    <r>
      <rPr>
        <sz val="9"/>
        <color indexed="8"/>
        <rFont val="Arial Cyr"/>
        <family val="2"/>
      </rPr>
      <t>до 7 м</t>
    </r>
  </si>
  <si>
    <t>(На каждый последующий электрод применять коэф. 0,3)</t>
  </si>
  <si>
    <t>6.1.56.</t>
  </si>
  <si>
    <r>
      <t xml:space="preserve">То же, при длине электродов до </t>
    </r>
    <r>
      <rPr>
        <sz val="10"/>
        <color indexed="8"/>
        <rFont val="Arial Cyr"/>
        <family val="2"/>
      </rPr>
      <t>14 м</t>
    </r>
  </si>
  <si>
    <t>6.1.57.</t>
  </si>
  <si>
    <t>Монтаж контрольно-измерительного пункта на трубопроводе</t>
  </si>
  <si>
    <t xml:space="preserve">без электрода  сравнения </t>
  </si>
  <si>
    <t>6.1.58.</t>
  </si>
  <si>
    <t>То же, с электродом сравнения длительного действия</t>
  </si>
  <si>
    <t>6.1.59.</t>
  </si>
  <si>
    <t>Устройство защитного вертикального заземления</t>
  </si>
  <si>
    <t xml:space="preserve">заземление </t>
  </si>
  <si>
    <t>6.1.60.</t>
  </si>
  <si>
    <t xml:space="preserve">Прокладка дренажного кабеля в траншее (без стоимости </t>
  </si>
  <si>
    <t>кабеля)</t>
  </si>
  <si>
    <t>6.1.61.</t>
  </si>
  <si>
    <t>Прокладка кабеля питания в траншеях</t>
  </si>
  <si>
    <t>6.1.62.</t>
  </si>
  <si>
    <t xml:space="preserve">Прокладка кабеля  в стальной трубе по стенам или опорам </t>
  </si>
  <si>
    <t>6.1.63.</t>
  </si>
  <si>
    <t xml:space="preserve">Прокладка провода  в стальной трубе по стенам или опорам </t>
  </si>
  <si>
    <t>6.1.64.</t>
  </si>
  <si>
    <t>Подвеска кабеля между опорами</t>
  </si>
  <si>
    <t>6.1.65.</t>
  </si>
  <si>
    <t xml:space="preserve">Подключение кабеля элеторозащиты к трубопроводу в колодце </t>
  </si>
  <si>
    <t>подключ-е</t>
  </si>
  <si>
    <t xml:space="preserve">(ковере) </t>
  </si>
  <si>
    <t>6.1.66.</t>
  </si>
  <si>
    <t xml:space="preserve">Подключение кабеля элеторозащиты к трубопроводу в грунте </t>
  </si>
  <si>
    <t>6.1.67.</t>
  </si>
  <si>
    <t xml:space="preserve">Подключение кабеля элеторозащиты к рельсам трамвая </t>
  </si>
  <si>
    <t>в колодце (ковере)</t>
  </si>
  <si>
    <t>6.1.68.</t>
  </si>
  <si>
    <t>Подключение кабеля элеторозащиты к рельсам трамвая в грунте</t>
  </si>
  <si>
    <t>6.1.69.</t>
  </si>
  <si>
    <t>Монтаж узла учета электроэнергии</t>
  </si>
  <si>
    <t>узел</t>
  </si>
  <si>
    <t>6.1.70.</t>
  </si>
  <si>
    <t>Монтаж опоры воздушной линии</t>
  </si>
  <si>
    <t>опора</t>
  </si>
  <si>
    <t>6.1.71.</t>
  </si>
  <si>
    <t>Установка опознавательных знаков</t>
  </si>
  <si>
    <t>знак</t>
  </si>
  <si>
    <t>6.1.72.</t>
  </si>
  <si>
    <t>То же,  с опорным столбиком</t>
  </si>
  <si>
    <t>Глава 3. ТЕКУЩИЙ И КАПИТАЛЬНЫЙ РЕМОНТ</t>
  </si>
  <si>
    <t>6.3.1.</t>
  </si>
  <si>
    <t xml:space="preserve">Демонтаж установки усиленного дренажа при массе до 100 кг </t>
  </si>
  <si>
    <t>6.3.2.</t>
  </si>
  <si>
    <t xml:space="preserve">Демонтаж установки усиленного дренажа при массе св.100 кг </t>
  </si>
  <si>
    <t>6.3.3.</t>
  </si>
  <si>
    <t>Демонтаж установки поляризованного дренажа массой до 100 кг</t>
  </si>
  <si>
    <t>6.3.4.</t>
  </si>
  <si>
    <t>Демонтаж установки поляризованного дренажа массой св.100 кг</t>
  </si>
  <si>
    <t>6.3.5.</t>
  </si>
  <si>
    <t xml:space="preserve">Демонтаж станции катодной защиты при массе до 100 кг </t>
  </si>
  <si>
    <t>6.3.6.</t>
  </si>
  <si>
    <t xml:space="preserve">Демонтаж станции катодной защиты при массе св.100 кг </t>
  </si>
  <si>
    <t>6.3.7.</t>
  </si>
  <si>
    <t xml:space="preserve">Внешний осмотр автоматической ЭЗУ  с составлением дефектной </t>
  </si>
  <si>
    <t>ведомости</t>
  </si>
  <si>
    <t>6.3.8.</t>
  </si>
  <si>
    <t xml:space="preserve">Внешний осмотр неавтоматической ЭЗУ  с составлением дефект- </t>
  </si>
  <si>
    <t xml:space="preserve">ной ведомости </t>
  </si>
  <si>
    <t>6.3.9.</t>
  </si>
  <si>
    <t xml:space="preserve">Ремонт электронного (электромагнитного) блока управления </t>
  </si>
  <si>
    <t>ЭЗУ при количестве заменяемых деталей  до 2</t>
  </si>
  <si>
    <t xml:space="preserve">                                                                 до  5</t>
  </si>
  <si>
    <t xml:space="preserve">                                                                 до  8</t>
  </si>
  <si>
    <t xml:space="preserve">                                                                 до  10</t>
  </si>
  <si>
    <t>6.3.10.</t>
  </si>
  <si>
    <t xml:space="preserve">Ремонт питающего трансформатора блока управления ЭЗУ на </t>
  </si>
  <si>
    <t>трансформ.</t>
  </si>
  <si>
    <t>сложных электронных схемах</t>
  </si>
  <si>
    <t>6.3.11.</t>
  </si>
  <si>
    <t>Ремонт питающего трансформатора блока управления неавтома-</t>
  </si>
  <si>
    <t xml:space="preserve">тической катодной станции или поляризованного дренажа </t>
  </si>
  <si>
    <t>6.3.12.</t>
  </si>
  <si>
    <t xml:space="preserve">Ремонт импульсного трансформатора блока управления ЭЗУ на </t>
  </si>
  <si>
    <t>6.3.13.</t>
  </si>
  <si>
    <t>Ремонт импульсного трансформатора блока управления неавто-</t>
  </si>
  <si>
    <t xml:space="preserve">матической катодной станции или поляризованного дренажа </t>
  </si>
  <si>
    <t>6.3.14.</t>
  </si>
  <si>
    <t xml:space="preserve">Ремонт импульсного трансформатора электроизмерительного </t>
  </si>
  <si>
    <t xml:space="preserve"> блока  ЭЗУ на сложных электронных схемах</t>
  </si>
  <si>
    <t>6.3.15.</t>
  </si>
  <si>
    <t xml:space="preserve">блока неавтоматической катодной станции или поляризованного </t>
  </si>
  <si>
    <t>дренажа</t>
  </si>
  <si>
    <t>6.3.16.</t>
  </si>
  <si>
    <t xml:space="preserve">Ремонт силового трансформатора ЭЗУ на сложных электронных </t>
  </si>
  <si>
    <t>схемах</t>
  </si>
  <si>
    <t>6.3.17.</t>
  </si>
  <si>
    <t xml:space="preserve">Ремонт силового трансформатора неавтоматической катодной </t>
  </si>
  <si>
    <t xml:space="preserve">станции или поляризованного дренажа </t>
  </si>
  <si>
    <t>6.3.18.</t>
  </si>
  <si>
    <t xml:space="preserve">Ремонт электроизмерительного блока на автоматической ЭЗУ </t>
  </si>
  <si>
    <t>при количестве заменяемых деталей блока до 2</t>
  </si>
  <si>
    <t xml:space="preserve">                                                                  до  5</t>
  </si>
  <si>
    <t xml:space="preserve">                                                                  до  8</t>
  </si>
  <si>
    <t xml:space="preserve">                                                                  до  10</t>
  </si>
  <si>
    <t>6.3.19.</t>
  </si>
  <si>
    <t>Ремонт вентильных блоков на ЭЗУ при количестве заменяемых</t>
  </si>
  <si>
    <t>диодов до двух</t>
  </si>
  <si>
    <t>6.3.20.</t>
  </si>
  <si>
    <t>То же, при количестве заменяемых диодов свыше двух</t>
  </si>
  <si>
    <t>6.3.21.</t>
  </si>
  <si>
    <t xml:space="preserve">Ремонт дросселя магнитного усилителя ЭЗУ на сложных </t>
  </si>
  <si>
    <t>дроссель</t>
  </si>
  <si>
    <t>электронных схемах</t>
  </si>
  <si>
    <t>6.3.22.</t>
  </si>
  <si>
    <t xml:space="preserve">Ремонт дросселя магнитного усилителя неавтоматической </t>
  </si>
  <si>
    <t>катодной станции или поляризованного дренажа</t>
  </si>
  <si>
    <t>6.3.23.</t>
  </si>
  <si>
    <t xml:space="preserve">Ремонт сглаживающего дросселя ЭЗУ на сложных электронных </t>
  </si>
  <si>
    <t>6.3.24.</t>
  </si>
  <si>
    <t xml:space="preserve">Ремонт сглаживающего дросселя неавтоматической катодной </t>
  </si>
  <si>
    <t xml:space="preserve"> станции или поляризованного дренажа</t>
  </si>
  <si>
    <t>6.3.25.</t>
  </si>
  <si>
    <t xml:space="preserve">Ремонт контактного устройства на анодном заземлителе в ковере </t>
  </si>
  <si>
    <t>или колодце</t>
  </si>
  <si>
    <t>6.3.26.</t>
  </si>
  <si>
    <t>Ремонт контактного устройства  на анодном заземлителе</t>
  </si>
  <si>
    <t>в грунте</t>
  </si>
  <si>
    <t>6.3.27.</t>
  </si>
  <si>
    <t xml:space="preserve">Ремонт контактного устройства на трубопроводе в колодце </t>
  </si>
  <si>
    <t>или ковере</t>
  </si>
  <si>
    <t>6.3.28.</t>
  </si>
  <si>
    <t>Ремонт изолирующих фланцевых соединений с заменой двух</t>
  </si>
  <si>
    <t>соединение</t>
  </si>
  <si>
    <t>втулок</t>
  </si>
  <si>
    <t>(На каждые последующие две втулки применять коэф. 0,7)</t>
  </si>
  <si>
    <t>6.3.29.</t>
  </si>
  <si>
    <t xml:space="preserve">Ремонт изолирующих фланцевых соединений с заменой </t>
  </si>
  <si>
    <t>изолирующей прокладки</t>
  </si>
  <si>
    <t>6.3.30.</t>
  </si>
  <si>
    <t xml:space="preserve">Ремонт контрольно-измерительного пункта на трубопроводе, </t>
  </si>
  <si>
    <t>оборудованном медно-сульфатным электродом сравнения</t>
  </si>
  <si>
    <t>длительного действия</t>
  </si>
  <si>
    <t>6.3.31.</t>
  </si>
  <si>
    <t>Определение мест повреждения дренажного кабеля приборным</t>
  </si>
  <si>
    <t xml:space="preserve">10 м кабеля </t>
  </si>
  <si>
    <t>методом</t>
  </si>
  <si>
    <t>6.3.32.</t>
  </si>
  <si>
    <t>Замена трансформатора электроизмерительного блока</t>
  </si>
  <si>
    <t>6.3.33.</t>
  </si>
  <si>
    <t>Замена теристора ЭЗУ</t>
  </si>
  <si>
    <t>теристор</t>
  </si>
  <si>
    <t>6.3.34.</t>
  </si>
  <si>
    <t>Замена потенциометра</t>
  </si>
  <si>
    <t>потенц-метр</t>
  </si>
  <si>
    <t>6.3.35.</t>
  </si>
  <si>
    <t>Замена электрической кабельной линии при массе кабеля 10 кг</t>
  </si>
  <si>
    <t>1м кабеля</t>
  </si>
  <si>
    <t>6.3.36.</t>
  </si>
  <si>
    <t>Ремонт воздушной линии питания</t>
  </si>
  <si>
    <t>одна</t>
  </si>
  <si>
    <t>неиспр-сть</t>
  </si>
  <si>
    <t>6.3.37.</t>
  </si>
  <si>
    <t>Окраска шкафа</t>
  </si>
  <si>
    <t>шкаф</t>
  </si>
  <si>
    <t>6.3.38.</t>
  </si>
  <si>
    <t xml:space="preserve">Устранение повреждений шкафа поляризованной дренажной </t>
  </si>
  <si>
    <t>стенка</t>
  </si>
  <si>
    <t xml:space="preserve">установки  </t>
  </si>
  <si>
    <t>шкафа</t>
  </si>
  <si>
    <t>6.3.39.</t>
  </si>
  <si>
    <t xml:space="preserve">Устранение повреждений шкафа усиленной дренажной </t>
  </si>
  <si>
    <t>6.3.40.</t>
  </si>
  <si>
    <t>Устранение повреждений шкафа катодной установки с неуправ-</t>
  </si>
  <si>
    <t xml:space="preserve">ляемыми выпрямителями  </t>
  </si>
  <si>
    <t>6.3.41.</t>
  </si>
  <si>
    <t>Устранение повреждений шкафа катодной установки с управляе-</t>
  </si>
  <si>
    <t xml:space="preserve">мыми выпрямителями  </t>
  </si>
  <si>
    <t>6.3.42.</t>
  </si>
  <si>
    <t>Изготовление подставки из уголка</t>
  </si>
  <si>
    <t>подставка</t>
  </si>
  <si>
    <t>газосв.4 р.</t>
  </si>
  <si>
    <t>6.3.43.</t>
  </si>
  <si>
    <t>Изготовление коробки для отключающего устройства</t>
  </si>
  <si>
    <t>коробка</t>
  </si>
  <si>
    <t>6.3.44.</t>
  </si>
  <si>
    <t>Изготовление кроссовок (жгутов) с разъемами  для преобразова-</t>
  </si>
  <si>
    <t>кроссовка</t>
  </si>
  <si>
    <t>телей станции катодной защиты</t>
  </si>
  <si>
    <t>(жгут)</t>
  </si>
  <si>
    <t>6.3.45.</t>
  </si>
  <si>
    <t>То же,  для преобразователей дренажной установки</t>
  </si>
  <si>
    <t>6.3.46.</t>
  </si>
  <si>
    <t xml:space="preserve">Изготовление панелей из стеклопластика или текстолита для </t>
  </si>
  <si>
    <t>панель</t>
  </si>
  <si>
    <t>дренажных установок всех типов и преобразователей катодных</t>
  </si>
  <si>
    <t>станций</t>
  </si>
  <si>
    <t>6.3.47.</t>
  </si>
  <si>
    <t>Ремонт переключателя</t>
  </si>
  <si>
    <t>переключ.</t>
  </si>
  <si>
    <t xml:space="preserve"> эффективности работы защиты  и технический осмотр ЭЗУ. </t>
  </si>
  <si>
    <t xml:space="preserve">1 Техническое обслуживание электрохимзащиты газопроводов от коррозии включает проверку </t>
  </si>
  <si>
    <t>% индексир.окл.</t>
  </si>
  <si>
    <t>Расчет часового фонда оплаты труда для расчета цен на услуги ГРО</t>
  </si>
  <si>
    <t>оклад</t>
  </si>
  <si>
    <t>оклад с индексацией</t>
  </si>
  <si>
    <t>ежемесячная премия 30%</t>
  </si>
  <si>
    <t>районный коэффициент 70%</t>
  </si>
  <si>
    <t>Итого ФОТ</t>
  </si>
  <si>
    <t>Часовой ФОТ</t>
  </si>
  <si>
    <t>техник</t>
  </si>
  <si>
    <t>слесарь 6 р.</t>
  </si>
  <si>
    <t>слесарь 5 р.</t>
  </si>
  <si>
    <t>слесарь 4 р.</t>
  </si>
  <si>
    <t>мастер</t>
  </si>
  <si>
    <t>токарь 6 р.</t>
  </si>
  <si>
    <t>Расчет коэффициента накладных расходов для расчета цен на услуги ГРО</t>
  </si>
  <si>
    <t xml:space="preserve">Наименование </t>
  </si>
  <si>
    <t>Коэффициент</t>
  </si>
  <si>
    <t>ФОТ</t>
  </si>
  <si>
    <t>Резерв отпусков</t>
  </si>
  <si>
    <t>Страховые взносы</t>
  </si>
  <si>
    <t>Накладные</t>
  </si>
  <si>
    <t>ИТОГО</t>
  </si>
  <si>
    <t>количество часов в год</t>
  </si>
  <si>
    <t>количество часов в месяц</t>
  </si>
  <si>
    <t>электромонтер 4 р.</t>
  </si>
  <si>
    <t>электромонтер 5 р.</t>
  </si>
  <si>
    <t>электромонтер 6 р.</t>
  </si>
  <si>
    <t>электрогазосварщик</t>
  </si>
  <si>
    <t>северная надбавка 50%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</si>
</sst>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?0.00"/>
    <numFmt numFmtId="173" formatCode="0.000"/>
    <numFmt numFmtId="174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29"/>
      <name val="Arial Cyr"/>
      <family val="2"/>
    </font>
    <font>
      <sz val="10"/>
      <color indexed="26"/>
      <name val="Arial Cyr"/>
      <family val="2"/>
    </font>
    <font>
      <sz val="9"/>
      <color indexed="8"/>
      <name val="Arial Cyr"/>
      <family val="2"/>
    </font>
    <font>
      <sz val="10"/>
      <name val="Arial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3" borderId="0" xfId="0" applyFill="1" applyAlignment="1">
      <alignment horizontal="centerContinuous"/>
    </xf>
    <xf numFmtId="2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 horizontal="centerContinuous"/>
    </xf>
    <xf numFmtId="0" fontId="8" fillId="33" borderId="14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2" fontId="8" fillId="33" borderId="14" xfId="0" applyNumberFormat="1" applyFont="1" applyFill="1" applyBorder="1" applyAlignment="1">
      <alignment/>
    </xf>
    <xf numFmtId="2" fontId="0" fillId="0" borderId="0" xfId="0" applyNumberFormat="1" applyFill="1" applyAlignment="1">
      <alignment horizontal="centerContinuous"/>
    </xf>
    <xf numFmtId="2" fontId="0" fillId="33" borderId="11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ill="1" applyAlignment="1">
      <alignment horizontal="centerContinuous"/>
    </xf>
    <xf numFmtId="2" fontId="0" fillId="33" borderId="16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>
      <alignment/>
    </xf>
    <xf numFmtId="2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17" xfId="0" applyNumberFormat="1" applyBorder="1" applyAlignment="1">
      <alignment horizontal="centerContinuous"/>
    </xf>
    <xf numFmtId="49" fontId="0" fillId="0" borderId="18" xfId="0" applyNumberFormat="1" applyBorder="1" applyAlignment="1">
      <alignment horizontal="centerContinuous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Continuous"/>
    </xf>
    <xf numFmtId="2" fontId="0" fillId="0" borderId="22" xfId="0" applyNumberFormat="1" applyBorder="1" applyAlignment="1">
      <alignment horizontal="centerContinuous"/>
    </xf>
    <xf numFmtId="49" fontId="0" fillId="0" borderId="23" xfId="0" applyNumberFormat="1" applyBorder="1" applyAlignment="1">
      <alignment horizontal="centerContinuous"/>
    </xf>
    <xf numFmtId="2" fontId="0" fillId="0" borderId="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Continuous"/>
    </xf>
    <xf numFmtId="2" fontId="0" fillId="0" borderId="27" xfId="0" applyNumberFormat="1" applyBorder="1" applyAlignment="1">
      <alignment horizontal="center"/>
    </xf>
    <xf numFmtId="49" fontId="0" fillId="0" borderId="23" xfId="0" applyNumberFormat="1" applyBorder="1" applyAlignment="1">
      <alignment horizontal="right"/>
    </xf>
    <xf numFmtId="0" fontId="0" fillId="0" borderId="25" xfId="0" applyBorder="1" applyAlignment="1">
      <alignment/>
    </xf>
    <xf numFmtId="49" fontId="0" fillId="34" borderId="23" xfId="0" applyNumberFormat="1" applyFill="1" applyBorder="1" applyAlignment="1">
      <alignment horizontal="right"/>
    </xf>
    <xf numFmtId="4" fontId="0" fillId="0" borderId="28" xfId="0" applyNumberForma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5" xfId="0" applyNumberFormat="1" applyBorder="1" applyAlignment="1">
      <alignment horizontal="center"/>
    </xf>
    <xf numFmtId="49" fontId="6" fillId="0" borderId="23" xfId="0" applyNumberFormat="1" applyFont="1" applyBorder="1" applyAlignment="1">
      <alignment horizontal="right"/>
    </xf>
    <xf numFmtId="49" fontId="0" fillId="0" borderId="23" xfId="0" applyNumberFormat="1" applyFill="1" applyBorder="1" applyAlignment="1">
      <alignment horizontal="right"/>
    </xf>
    <xf numFmtId="0" fontId="0" fillId="0" borderId="23" xfId="0" applyBorder="1" applyAlignment="1">
      <alignment/>
    </xf>
    <xf numFmtId="49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33" borderId="31" xfId="0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0" xfId="0" applyAlignment="1">
      <alignment horizontal="center"/>
    </xf>
    <xf numFmtId="172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2" fontId="0" fillId="33" borderId="30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3" fontId="5" fillId="0" borderId="13" xfId="0" applyNumberFormat="1" applyFont="1" applyBorder="1" applyAlignment="1">
      <alignment/>
    </xf>
    <xf numFmtId="9" fontId="5" fillId="0" borderId="0" xfId="0" applyNumberFormat="1" applyFont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2" fontId="0" fillId="0" borderId="33" xfId="0" applyNumberFormat="1" applyBorder="1" applyAlignment="1">
      <alignment horizontal="centerContinuous"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0" fillId="0" borderId="35" xfId="0" applyNumberFormat="1" applyFont="1" applyFill="1" applyBorder="1" applyAlignment="1">
      <alignment horizontal="center"/>
    </xf>
    <xf numFmtId="2" fontId="47" fillId="0" borderId="15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39" xfId="0" applyFill="1" applyBorder="1" applyAlignment="1">
      <alignment/>
    </xf>
    <xf numFmtId="0" fontId="0" fillId="35" borderId="13" xfId="0" applyFill="1" applyBorder="1" applyAlignment="1">
      <alignment/>
    </xf>
    <xf numFmtId="2" fontId="0" fillId="35" borderId="13" xfId="0" applyNumberFormat="1" applyFill="1" applyBorder="1" applyAlignment="1">
      <alignment/>
    </xf>
    <xf numFmtId="171" fontId="1" fillId="35" borderId="40" xfId="58" applyFont="1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2" fontId="0" fillId="35" borderId="42" xfId="0" applyNumberFormat="1" applyFill="1" applyBorder="1" applyAlignment="1">
      <alignment/>
    </xf>
    <xf numFmtId="171" fontId="1" fillId="35" borderId="43" xfId="58" applyFont="1" applyFill="1" applyBorder="1" applyAlignment="1">
      <alignment/>
    </xf>
    <xf numFmtId="0" fontId="0" fillId="0" borderId="0" xfId="0" applyFill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 wrapText="1"/>
    </xf>
    <xf numFmtId="173" fontId="5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71" fontId="1" fillId="36" borderId="43" xfId="58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N222"/>
  <sheetViews>
    <sheetView showZeros="0" tabSelected="1" view="pageBreakPreview" zoomScaleSheetLayoutView="100" zoomScalePageLayoutView="0" workbookViewId="0" topLeftCell="A1">
      <pane xSplit="2" ySplit="8" topLeftCell="C9" activePane="bottomRight" state="frozen"/>
      <selection pane="topLeft" activeCell="K11" sqref="K10:N11"/>
      <selection pane="topRight" activeCell="K11" sqref="K10:N11"/>
      <selection pane="bottomLeft" activeCell="K11" sqref="K10:N11"/>
      <selection pane="bottomRight" activeCell="B16" sqref="B16"/>
    </sheetView>
  </sheetViews>
  <sheetFormatPr defaultColWidth="9.00390625" defaultRowHeight="12.75" outlineLevelCol="1"/>
  <cols>
    <col min="1" max="1" width="6.625" style="0" customWidth="1"/>
    <col min="2" max="2" width="60.625" style="0" customWidth="1"/>
    <col min="3" max="3" width="9.875" style="0" customWidth="1"/>
    <col min="4" max="4" width="17.125" style="0" hidden="1" customWidth="1" outlineLevel="1"/>
    <col min="5" max="6" width="9.00390625" style="0" hidden="1" customWidth="1" outlineLevel="1"/>
    <col min="7" max="7" width="10.625" style="0" hidden="1" customWidth="1" outlineLevel="1"/>
    <col min="8" max="8" width="10.25390625" style="0" hidden="1" customWidth="1" outlineLevel="1"/>
    <col min="9" max="9" width="11.75390625" style="0" customWidth="1" collapsed="1"/>
    <col min="10" max="10" width="11.75390625" style="0" customWidth="1"/>
    <col min="11" max="14" width="11.75390625" style="0" hidden="1" customWidth="1"/>
  </cols>
  <sheetData>
    <row r="1" spans="1:14" ht="29.25" customHeight="1">
      <c r="A1" s="42" t="s">
        <v>0</v>
      </c>
      <c r="B1" s="1"/>
      <c r="C1" s="1"/>
      <c r="D1" s="1"/>
      <c r="E1" s="48"/>
      <c r="F1" s="48"/>
      <c r="G1" s="3"/>
      <c r="H1" s="3"/>
      <c r="I1" s="3"/>
      <c r="J1" s="2"/>
      <c r="K1" s="3"/>
      <c r="L1" s="2"/>
      <c r="M1" s="3"/>
      <c r="N1" s="2"/>
    </row>
    <row r="2" spans="1:14" ht="12.75">
      <c r="A2" s="1"/>
      <c r="B2" s="1"/>
      <c r="C2" s="2"/>
      <c r="D2" s="1"/>
      <c r="E2" s="48"/>
      <c r="F2" s="48"/>
      <c r="G2" s="3"/>
      <c r="H2" s="3"/>
      <c r="I2" s="3"/>
      <c r="J2" s="2"/>
      <c r="K2" s="3"/>
      <c r="L2" s="2"/>
      <c r="M2" s="3"/>
      <c r="N2" s="2"/>
    </row>
    <row r="3" spans="1:14" ht="12.75">
      <c r="A3" s="1" t="s">
        <v>202</v>
      </c>
      <c r="B3" s="1"/>
      <c r="C3" s="1"/>
      <c r="D3" s="1"/>
      <c r="E3" s="45"/>
      <c r="F3" s="32"/>
      <c r="G3" s="1"/>
      <c r="H3" s="1"/>
      <c r="I3" s="1"/>
      <c r="J3" s="1"/>
      <c r="K3" s="1"/>
      <c r="L3" s="107">
        <v>0.5</v>
      </c>
      <c r="M3" s="1"/>
      <c r="N3" s="107">
        <v>0.4</v>
      </c>
    </row>
    <row r="4" spans="5:6" ht="13.5" thickBot="1">
      <c r="E4" s="118">
        <v>1.1</v>
      </c>
      <c r="F4" s="119" t="s">
        <v>550</v>
      </c>
    </row>
    <row r="5" spans="1:14" ht="13.5" thickTop="1">
      <c r="A5" s="59"/>
      <c r="B5" s="60" t="s">
        <v>1</v>
      </c>
      <c r="C5" s="61" t="s">
        <v>2</v>
      </c>
      <c r="D5" s="62" t="s">
        <v>3</v>
      </c>
      <c r="E5" s="63" t="s">
        <v>4</v>
      </c>
      <c r="F5" s="64" t="s">
        <v>5</v>
      </c>
      <c r="G5" s="63" t="s">
        <v>6</v>
      </c>
      <c r="H5" s="65" t="s">
        <v>7</v>
      </c>
      <c r="I5" s="66" t="s">
        <v>8</v>
      </c>
      <c r="J5" s="67"/>
      <c r="K5" s="110" t="s">
        <v>8</v>
      </c>
      <c r="L5" s="67"/>
      <c r="M5" s="110" t="s">
        <v>8</v>
      </c>
      <c r="N5" s="67"/>
    </row>
    <row r="6" spans="1:14" ht="12.75">
      <c r="A6" s="68"/>
      <c r="B6" s="58" t="s">
        <v>9</v>
      </c>
      <c r="C6" s="10" t="s">
        <v>10</v>
      </c>
      <c r="D6" s="11" t="s">
        <v>11</v>
      </c>
      <c r="E6" s="69" t="s">
        <v>12</v>
      </c>
      <c r="F6" s="14" t="s">
        <v>13</v>
      </c>
      <c r="G6" s="69" t="s">
        <v>14</v>
      </c>
      <c r="H6" s="23" t="s">
        <v>15</v>
      </c>
      <c r="I6" s="41" t="s">
        <v>16</v>
      </c>
      <c r="J6" s="70" t="s">
        <v>17</v>
      </c>
      <c r="K6" s="111" t="s">
        <v>16</v>
      </c>
      <c r="L6" s="70" t="s">
        <v>17</v>
      </c>
      <c r="M6" s="111" t="s">
        <v>16</v>
      </c>
      <c r="N6" s="70" t="s">
        <v>17</v>
      </c>
    </row>
    <row r="7" spans="1:14" ht="12.75">
      <c r="A7" s="68"/>
      <c r="B7" s="9"/>
      <c r="C7" s="10"/>
      <c r="D7" s="11" t="s">
        <v>18</v>
      </c>
      <c r="E7" s="69" t="s">
        <v>19</v>
      </c>
      <c r="F7" s="14" t="s">
        <v>20</v>
      </c>
      <c r="G7" s="69" t="s">
        <v>21</v>
      </c>
      <c r="H7" s="23" t="s">
        <v>19</v>
      </c>
      <c r="I7" s="23" t="s">
        <v>22</v>
      </c>
      <c r="J7" s="71" t="s">
        <v>23</v>
      </c>
      <c r="K7" s="112" t="s">
        <v>22</v>
      </c>
      <c r="L7" s="71" t="s">
        <v>23</v>
      </c>
      <c r="M7" s="112" t="s">
        <v>22</v>
      </c>
      <c r="N7" s="71" t="s">
        <v>23</v>
      </c>
    </row>
    <row r="8" spans="1:14" ht="12.75">
      <c r="A8" s="72"/>
      <c r="B8" s="15"/>
      <c r="C8" s="16"/>
      <c r="D8" s="17"/>
      <c r="E8" s="117">
        <v>1.1</v>
      </c>
      <c r="F8" s="18" t="s">
        <v>24</v>
      </c>
      <c r="G8" s="38" t="s">
        <v>19</v>
      </c>
      <c r="H8" s="106">
        <f>'расчет ФОТ'!B27</f>
        <v>3.007</v>
      </c>
      <c r="I8" s="37" t="s">
        <v>25</v>
      </c>
      <c r="J8" s="73" t="s">
        <v>26</v>
      </c>
      <c r="K8" s="113" t="s">
        <v>25</v>
      </c>
      <c r="L8" s="73" t="s">
        <v>26</v>
      </c>
      <c r="M8" s="113" t="s">
        <v>25</v>
      </c>
      <c r="N8" s="73" t="s">
        <v>26</v>
      </c>
    </row>
    <row r="9" spans="1:14" ht="12.75">
      <c r="A9" s="74"/>
      <c r="B9" s="6"/>
      <c r="C9" s="14"/>
      <c r="D9" s="4"/>
      <c r="E9" s="21"/>
      <c r="F9" s="49"/>
      <c r="G9" s="19"/>
      <c r="H9" s="20"/>
      <c r="I9" s="19"/>
      <c r="J9" s="75"/>
      <c r="K9" s="114"/>
      <c r="L9" s="75"/>
      <c r="M9" s="114"/>
      <c r="N9" s="75"/>
    </row>
    <row r="10" spans="1:14" ht="12.75">
      <c r="A10" s="76" t="s">
        <v>203</v>
      </c>
      <c r="B10" s="6" t="s">
        <v>204</v>
      </c>
      <c r="C10" s="14"/>
      <c r="D10" s="4"/>
      <c r="E10" s="21"/>
      <c r="F10" s="21"/>
      <c r="G10" s="19"/>
      <c r="H10" s="20"/>
      <c r="I10" s="19"/>
      <c r="J10" s="75"/>
      <c r="K10" s="114"/>
      <c r="L10" s="75"/>
      <c r="M10" s="114"/>
      <c r="N10" s="75"/>
    </row>
    <row r="11" spans="1:14" ht="12.75">
      <c r="A11" s="74"/>
      <c r="B11" s="6" t="s">
        <v>205</v>
      </c>
      <c r="C11" s="14"/>
      <c r="D11" s="4"/>
      <c r="E11" s="21"/>
      <c r="F11" s="21"/>
      <c r="G11" s="19"/>
      <c r="H11" s="20"/>
      <c r="I11" s="19"/>
      <c r="J11" s="75"/>
      <c r="K11" s="114"/>
      <c r="L11" s="75"/>
      <c r="M11" s="114"/>
      <c r="N11" s="75"/>
    </row>
    <row r="12" spans="1:14" ht="12.75">
      <c r="A12" s="74"/>
      <c r="B12" s="6" t="s">
        <v>206</v>
      </c>
      <c r="C12" s="14" t="s">
        <v>134</v>
      </c>
      <c r="D12" s="11" t="s">
        <v>28</v>
      </c>
      <c r="E12" s="21">
        <f>'расчет ФОТ'!$H$14</f>
        <v>182.83105022831052</v>
      </c>
      <c r="F12" s="21">
        <v>9.36</v>
      </c>
      <c r="G12" s="23">
        <f>E12*F12</f>
        <v>1711.2986301369863</v>
      </c>
      <c r="H12" s="69">
        <f>G12*H8+G13*H8</f>
        <v>10536.791627397262</v>
      </c>
      <c r="I12" s="56">
        <f>ROUND(H12*1.25,0)</f>
        <v>13171</v>
      </c>
      <c r="J12" s="77"/>
      <c r="K12" s="108">
        <f>I12*$L$3</f>
        <v>6585.5</v>
      </c>
      <c r="L12" s="109">
        <f>J12*$L$3</f>
        <v>0</v>
      </c>
      <c r="M12" s="108">
        <f>I12*$N$3</f>
        <v>5268.400000000001</v>
      </c>
      <c r="N12" s="109">
        <f>J12*$N$3</f>
        <v>0</v>
      </c>
    </row>
    <row r="13" spans="1:14" ht="12.75">
      <c r="A13" s="74"/>
      <c r="B13" s="6"/>
      <c r="C13" s="14"/>
      <c r="D13" s="11" t="s">
        <v>29</v>
      </c>
      <c r="E13" s="21">
        <f>'расчет ФОТ'!$H$15</f>
        <v>191.53729071537293</v>
      </c>
      <c r="F13" s="21">
        <v>9.36</v>
      </c>
      <c r="G13" s="23">
        <f>E13*F13</f>
        <v>1792.7890410958905</v>
      </c>
      <c r="H13" s="69"/>
      <c r="I13" s="56"/>
      <c r="J13" s="77"/>
      <c r="K13" s="108">
        <f aca="true" t="shared" si="0" ref="K13:K76">I13*$L$3</f>
        <v>0</v>
      </c>
      <c r="L13" s="109">
        <f aca="true" t="shared" si="1" ref="L13:L76">J13*$L$3</f>
        <v>0</v>
      </c>
      <c r="M13" s="108">
        <f aca="true" t="shared" si="2" ref="M13:M76">I13*$N$3</f>
        <v>0</v>
      </c>
      <c r="N13" s="109">
        <f aca="true" t="shared" si="3" ref="N13:N76">J13*$N$3</f>
        <v>0</v>
      </c>
    </row>
    <row r="14" spans="1:14" ht="12.75">
      <c r="A14" s="74"/>
      <c r="B14" s="6"/>
      <c r="C14" s="14"/>
      <c r="D14" s="4"/>
      <c r="E14" s="21"/>
      <c r="F14" s="21"/>
      <c r="G14" s="19"/>
      <c r="H14" s="20"/>
      <c r="I14" s="56"/>
      <c r="J14" s="78"/>
      <c r="K14" s="108">
        <f t="shared" si="0"/>
        <v>0</v>
      </c>
      <c r="L14" s="109">
        <f t="shared" si="1"/>
        <v>0</v>
      </c>
      <c r="M14" s="108">
        <f t="shared" si="2"/>
        <v>0</v>
      </c>
      <c r="N14" s="109">
        <f t="shared" si="3"/>
        <v>0</v>
      </c>
    </row>
    <row r="15" spans="1:14" ht="12.75">
      <c r="A15" s="76" t="s">
        <v>207</v>
      </c>
      <c r="B15" s="6" t="s">
        <v>208</v>
      </c>
      <c r="C15" s="14" t="s">
        <v>30</v>
      </c>
      <c r="D15" s="11" t="s">
        <v>28</v>
      </c>
      <c r="E15" s="21">
        <f>'расчет ФОТ'!$H$14</f>
        <v>182.83105022831052</v>
      </c>
      <c r="F15" s="21">
        <v>10.8</v>
      </c>
      <c r="G15" s="23">
        <f>E15*F15</f>
        <v>1974.5753424657537</v>
      </c>
      <c r="H15" s="69">
        <f>G15*H8+G16*H8</f>
        <v>12157.836493150688</v>
      </c>
      <c r="I15" s="56">
        <f>ROUND(H15*1.25,0)</f>
        <v>15197</v>
      </c>
      <c r="J15" s="77"/>
      <c r="K15" s="108">
        <f t="shared" si="0"/>
        <v>7598.5</v>
      </c>
      <c r="L15" s="109">
        <f t="shared" si="1"/>
        <v>0</v>
      </c>
      <c r="M15" s="108">
        <f t="shared" si="2"/>
        <v>6078.8</v>
      </c>
      <c r="N15" s="109">
        <f t="shared" si="3"/>
        <v>0</v>
      </c>
    </row>
    <row r="16" spans="1:14" ht="12.75">
      <c r="A16" s="74"/>
      <c r="B16" s="6"/>
      <c r="C16" s="14"/>
      <c r="D16" s="11" t="s">
        <v>29</v>
      </c>
      <c r="E16" s="21">
        <f>'расчет ФОТ'!$H$15</f>
        <v>191.53729071537293</v>
      </c>
      <c r="F16" s="21">
        <v>10.8</v>
      </c>
      <c r="G16" s="23">
        <f>E16*F16</f>
        <v>2068.6027397260277</v>
      </c>
      <c r="H16" s="69"/>
      <c r="I16" s="56"/>
      <c r="J16" s="77"/>
      <c r="K16" s="108">
        <f t="shared" si="0"/>
        <v>0</v>
      </c>
      <c r="L16" s="109">
        <f t="shared" si="1"/>
        <v>0</v>
      </c>
      <c r="M16" s="108">
        <f t="shared" si="2"/>
        <v>0</v>
      </c>
      <c r="N16" s="109">
        <f t="shared" si="3"/>
        <v>0</v>
      </c>
    </row>
    <row r="17" spans="1:14" ht="12.75">
      <c r="A17" s="74"/>
      <c r="B17" s="6"/>
      <c r="C17" s="14"/>
      <c r="D17" s="4"/>
      <c r="E17" s="21"/>
      <c r="F17" s="21"/>
      <c r="G17" s="19"/>
      <c r="H17" s="20"/>
      <c r="I17" s="56"/>
      <c r="J17" s="78"/>
      <c r="K17" s="108">
        <f t="shared" si="0"/>
        <v>0</v>
      </c>
      <c r="L17" s="109">
        <f t="shared" si="1"/>
        <v>0</v>
      </c>
      <c r="M17" s="108">
        <f t="shared" si="2"/>
        <v>0</v>
      </c>
      <c r="N17" s="109">
        <f t="shared" si="3"/>
        <v>0</v>
      </c>
    </row>
    <row r="18" spans="1:14" ht="12.75">
      <c r="A18" s="76" t="s">
        <v>209</v>
      </c>
      <c r="B18" s="6" t="s">
        <v>210</v>
      </c>
      <c r="C18" s="14" t="s">
        <v>30</v>
      </c>
      <c r="D18" s="11" t="s">
        <v>28</v>
      </c>
      <c r="E18" s="21">
        <f>'расчет ФОТ'!$H$14</f>
        <v>182.83105022831052</v>
      </c>
      <c r="F18" s="21">
        <v>12.6</v>
      </c>
      <c r="G18" s="23">
        <f>E18*F18</f>
        <v>2303.6712328767126</v>
      </c>
      <c r="H18" s="69">
        <f>G18*H8+G19*H8</f>
        <v>14184.142575342466</v>
      </c>
      <c r="I18" s="56">
        <f>ROUND(H18*1.25,0)</f>
        <v>17730</v>
      </c>
      <c r="J18" s="77"/>
      <c r="K18" s="108">
        <f t="shared" si="0"/>
        <v>8865</v>
      </c>
      <c r="L18" s="109">
        <f t="shared" si="1"/>
        <v>0</v>
      </c>
      <c r="M18" s="108">
        <f t="shared" si="2"/>
        <v>7092</v>
      </c>
      <c r="N18" s="109">
        <f t="shared" si="3"/>
        <v>0</v>
      </c>
    </row>
    <row r="19" spans="1:14" ht="12.75">
      <c r="A19" s="74"/>
      <c r="B19" s="6"/>
      <c r="C19" s="14"/>
      <c r="D19" s="11" t="s">
        <v>29</v>
      </c>
      <c r="E19" s="21">
        <f>'расчет ФОТ'!$H$15</f>
        <v>191.53729071537293</v>
      </c>
      <c r="F19" s="21">
        <v>12.6</v>
      </c>
      <c r="G19" s="23">
        <f>E19*F19</f>
        <v>2413.3698630136987</v>
      </c>
      <c r="H19" s="69"/>
      <c r="I19" s="56"/>
      <c r="J19" s="77"/>
      <c r="K19" s="108">
        <f t="shared" si="0"/>
        <v>0</v>
      </c>
      <c r="L19" s="109">
        <f t="shared" si="1"/>
        <v>0</v>
      </c>
      <c r="M19" s="108">
        <f t="shared" si="2"/>
        <v>0</v>
      </c>
      <c r="N19" s="109">
        <f t="shared" si="3"/>
        <v>0</v>
      </c>
    </row>
    <row r="20" spans="1:14" ht="12.75">
      <c r="A20" s="74"/>
      <c r="B20" s="6"/>
      <c r="C20" s="14"/>
      <c r="D20" s="4"/>
      <c r="E20" s="21"/>
      <c r="F20" s="21"/>
      <c r="G20" s="19"/>
      <c r="H20" s="20"/>
      <c r="I20" s="56"/>
      <c r="J20" s="78"/>
      <c r="K20" s="108">
        <f t="shared" si="0"/>
        <v>0</v>
      </c>
      <c r="L20" s="109">
        <f t="shared" si="1"/>
        <v>0</v>
      </c>
      <c r="M20" s="108">
        <f t="shared" si="2"/>
        <v>0</v>
      </c>
      <c r="N20" s="109">
        <f t="shared" si="3"/>
        <v>0</v>
      </c>
    </row>
    <row r="21" spans="1:14" ht="12.75">
      <c r="A21" s="76" t="s">
        <v>211</v>
      </c>
      <c r="B21" s="6" t="s">
        <v>212</v>
      </c>
      <c r="C21" s="14" t="s">
        <v>30</v>
      </c>
      <c r="D21" s="11" t="s">
        <v>28</v>
      </c>
      <c r="E21" s="21">
        <f>'расчет ФОТ'!$H$14</f>
        <v>182.83105022831052</v>
      </c>
      <c r="F21" s="21">
        <v>14.4</v>
      </c>
      <c r="G21" s="23">
        <f>E21*F21</f>
        <v>2632.7671232876714</v>
      </c>
      <c r="H21" s="69">
        <f>G21*H8+G22*H8</f>
        <v>16210.448657534249</v>
      </c>
      <c r="I21" s="56">
        <f>ROUND(H21*1.25,0)</f>
        <v>20263</v>
      </c>
      <c r="J21" s="77"/>
      <c r="K21" s="108">
        <f t="shared" si="0"/>
        <v>10131.5</v>
      </c>
      <c r="L21" s="109">
        <f t="shared" si="1"/>
        <v>0</v>
      </c>
      <c r="M21" s="108">
        <f t="shared" si="2"/>
        <v>8105.200000000001</v>
      </c>
      <c r="N21" s="109">
        <f t="shared" si="3"/>
        <v>0</v>
      </c>
    </row>
    <row r="22" spans="1:14" ht="12.75">
      <c r="A22" s="74"/>
      <c r="B22" s="6"/>
      <c r="C22" s="14"/>
      <c r="D22" s="11" t="s">
        <v>29</v>
      </c>
      <c r="E22" s="21">
        <f>'расчет ФОТ'!$H$15</f>
        <v>191.53729071537293</v>
      </c>
      <c r="F22" s="21">
        <v>14.4</v>
      </c>
      <c r="G22" s="23">
        <f>E22*F22</f>
        <v>2758.13698630137</v>
      </c>
      <c r="H22" s="69"/>
      <c r="I22" s="56"/>
      <c r="J22" s="77"/>
      <c r="K22" s="108">
        <f t="shared" si="0"/>
        <v>0</v>
      </c>
      <c r="L22" s="109">
        <f t="shared" si="1"/>
        <v>0</v>
      </c>
      <c r="M22" s="108">
        <f t="shared" si="2"/>
        <v>0</v>
      </c>
      <c r="N22" s="109">
        <f t="shared" si="3"/>
        <v>0</v>
      </c>
    </row>
    <row r="23" spans="1:14" ht="12.75">
      <c r="A23" s="74"/>
      <c r="B23" s="6"/>
      <c r="C23" s="14"/>
      <c r="D23" s="4"/>
      <c r="E23" s="21"/>
      <c r="F23" s="21"/>
      <c r="G23" s="19"/>
      <c r="H23" s="20"/>
      <c r="I23" s="56"/>
      <c r="J23" s="78"/>
      <c r="K23" s="108">
        <f t="shared" si="0"/>
        <v>0</v>
      </c>
      <c r="L23" s="109">
        <f t="shared" si="1"/>
        <v>0</v>
      </c>
      <c r="M23" s="108">
        <f t="shared" si="2"/>
        <v>0</v>
      </c>
      <c r="N23" s="109">
        <f t="shared" si="3"/>
        <v>0</v>
      </c>
    </row>
    <row r="24" spans="1:14" ht="12.75">
      <c r="A24" s="76" t="s">
        <v>213</v>
      </c>
      <c r="B24" s="6" t="s">
        <v>214</v>
      </c>
      <c r="C24" s="14" t="s">
        <v>30</v>
      </c>
      <c r="D24" s="11" t="s">
        <v>28</v>
      </c>
      <c r="E24" s="21">
        <f>'расчет ФОТ'!$H$14</f>
        <v>182.83105022831052</v>
      </c>
      <c r="F24" s="21">
        <v>16.2</v>
      </c>
      <c r="G24" s="23">
        <f>E24*F24</f>
        <v>2961.8630136986303</v>
      </c>
      <c r="H24" s="69">
        <f>G24*H8+G25*H8</f>
        <v>18236.75473972603</v>
      </c>
      <c r="I24" s="56">
        <f>ROUND(H24*1.25,0)</f>
        <v>22796</v>
      </c>
      <c r="J24" s="77"/>
      <c r="K24" s="108">
        <f t="shared" si="0"/>
        <v>11398</v>
      </c>
      <c r="L24" s="109">
        <f t="shared" si="1"/>
        <v>0</v>
      </c>
      <c r="M24" s="108">
        <f t="shared" si="2"/>
        <v>9118.4</v>
      </c>
      <c r="N24" s="109">
        <f t="shared" si="3"/>
        <v>0</v>
      </c>
    </row>
    <row r="25" spans="1:14" ht="12.75">
      <c r="A25" s="76"/>
      <c r="B25" s="6"/>
      <c r="C25" s="14"/>
      <c r="D25" s="11" t="s">
        <v>29</v>
      </c>
      <c r="E25" s="21">
        <f>'расчет ФОТ'!$H$15</f>
        <v>191.53729071537293</v>
      </c>
      <c r="F25" s="21">
        <v>16.2</v>
      </c>
      <c r="G25" s="23">
        <f>E25*F25</f>
        <v>3102.9041095890416</v>
      </c>
      <c r="H25" s="69"/>
      <c r="I25" s="56"/>
      <c r="J25" s="77"/>
      <c r="K25" s="108">
        <f t="shared" si="0"/>
        <v>0</v>
      </c>
      <c r="L25" s="109">
        <f t="shared" si="1"/>
        <v>0</v>
      </c>
      <c r="M25" s="108">
        <f t="shared" si="2"/>
        <v>0</v>
      </c>
      <c r="N25" s="109">
        <f t="shared" si="3"/>
        <v>0</v>
      </c>
    </row>
    <row r="26" spans="1:14" ht="12.75">
      <c r="A26" s="74"/>
      <c r="B26" s="6" t="s">
        <v>215</v>
      </c>
      <c r="C26" s="14"/>
      <c r="D26" s="4"/>
      <c r="E26" s="21"/>
      <c r="F26" s="21"/>
      <c r="G26" s="23"/>
      <c r="H26" s="69"/>
      <c r="I26" s="56"/>
      <c r="J26" s="78"/>
      <c r="K26" s="108">
        <f t="shared" si="0"/>
        <v>0</v>
      </c>
      <c r="L26" s="109">
        <f t="shared" si="1"/>
        <v>0</v>
      </c>
      <c r="M26" s="108">
        <f t="shared" si="2"/>
        <v>0</v>
      </c>
      <c r="N26" s="109">
        <f t="shared" si="3"/>
        <v>0</v>
      </c>
    </row>
    <row r="27" spans="1:14" ht="12.75">
      <c r="A27" s="74"/>
      <c r="B27" s="6" t="s">
        <v>216</v>
      </c>
      <c r="C27" s="14"/>
      <c r="D27" s="4"/>
      <c r="E27" s="21"/>
      <c r="F27" s="21"/>
      <c r="G27" s="19"/>
      <c r="H27" s="20"/>
      <c r="I27" s="56"/>
      <c r="J27" s="78"/>
      <c r="K27" s="108">
        <f t="shared" si="0"/>
        <v>0</v>
      </c>
      <c r="L27" s="109">
        <f t="shared" si="1"/>
        <v>0</v>
      </c>
      <c r="M27" s="108">
        <f t="shared" si="2"/>
        <v>0</v>
      </c>
      <c r="N27" s="109">
        <f t="shared" si="3"/>
        <v>0</v>
      </c>
    </row>
    <row r="28" spans="1:14" ht="12.75">
      <c r="A28" s="74"/>
      <c r="B28" s="8" t="s">
        <v>217</v>
      </c>
      <c r="C28" s="14"/>
      <c r="D28" s="4"/>
      <c r="E28" s="21"/>
      <c r="F28" s="21"/>
      <c r="G28" s="19"/>
      <c r="H28" s="20"/>
      <c r="I28" s="56"/>
      <c r="J28" s="78"/>
      <c r="K28" s="108">
        <f t="shared" si="0"/>
        <v>0</v>
      </c>
      <c r="L28" s="109">
        <f t="shared" si="1"/>
        <v>0</v>
      </c>
      <c r="M28" s="108">
        <f t="shared" si="2"/>
        <v>0</v>
      </c>
      <c r="N28" s="109">
        <f t="shared" si="3"/>
        <v>0</v>
      </c>
    </row>
    <row r="29" spans="1:14" ht="12.75">
      <c r="A29" s="74"/>
      <c r="B29" s="6" t="s">
        <v>218</v>
      </c>
      <c r="C29" s="14"/>
      <c r="D29" s="4"/>
      <c r="E29" s="21"/>
      <c r="F29" s="21"/>
      <c r="G29" s="19"/>
      <c r="H29" s="20"/>
      <c r="I29" s="56"/>
      <c r="J29" s="78"/>
      <c r="K29" s="108">
        <f t="shared" si="0"/>
        <v>0</v>
      </c>
      <c r="L29" s="109">
        <f t="shared" si="1"/>
        <v>0</v>
      </c>
      <c r="M29" s="108">
        <f t="shared" si="2"/>
        <v>0</v>
      </c>
      <c r="N29" s="109">
        <f t="shared" si="3"/>
        <v>0</v>
      </c>
    </row>
    <row r="30" spans="1:14" ht="12.75">
      <c r="A30" s="74"/>
      <c r="B30" s="6" t="s">
        <v>219</v>
      </c>
      <c r="C30" s="14"/>
      <c r="D30" s="4"/>
      <c r="E30" s="21"/>
      <c r="F30" s="21"/>
      <c r="G30" s="19"/>
      <c r="H30" s="20"/>
      <c r="I30" s="56"/>
      <c r="J30" s="78"/>
      <c r="K30" s="108">
        <f t="shared" si="0"/>
        <v>0</v>
      </c>
      <c r="L30" s="109">
        <f t="shared" si="1"/>
        <v>0</v>
      </c>
      <c r="M30" s="108">
        <f t="shared" si="2"/>
        <v>0</v>
      </c>
      <c r="N30" s="109">
        <f t="shared" si="3"/>
        <v>0</v>
      </c>
    </row>
    <row r="31" spans="1:14" ht="12.75">
      <c r="A31" s="74"/>
      <c r="B31" s="6"/>
      <c r="C31" s="14"/>
      <c r="D31" s="4"/>
      <c r="E31" s="21"/>
      <c r="F31" s="21"/>
      <c r="G31" s="19"/>
      <c r="H31" s="20"/>
      <c r="I31" s="56"/>
      <c r="J31" s="78"/>
      <c r="K31" s="108">
        <f t="shared" si="0"/>
        <v>0</v>
      </c>
      <c r="L31" s="109">
        <f t="shared" si="1"/>
        <v>0</v>
      </c>
      <c r="M31" s="108">
        <f t="shared" si="2"/>
        <v>0</v>
      </c>
      <c r="N31" s="109">
        <f t="shared" si="3"/>
        <v>0</v>
      </c>
    </row>
    <row r="32" spans="1:14" ht="12.75">
      <c r="A32" s="74" t="s">
        <v>220</v>
      </c>
      <c r="B32" s="6" t="s">
        <v>221</v>
      </c>
      <c r="C32" s="14" t="s">
        <v>183</v>
      </c>
      <c r="D32" s="11" t="s">
        <v>28</v>
      </c>
      <c r="E32" s="21">
        <f>'расчет ФОТ'!$H$14</f>
        <v>182.83105022831052</v>
      </c>
      <c r="F32" s="21">
        <v>2.25</v>
      </c>
      <c r="G32" s="23">
        <f>E32*F32</f>
        <v>411.36986301369865</v>
      </c>
      <c r="H32" s="69">
        <f>G32*H8</f>
        <v>1236.989178082192</v>
      </c>
      <c r="I32" s="56">
        <f>ROUND(H32*1.25,0)</f>
        <v>1546</v>
      </c>
      <c r="J32" s="77"/>
      <c r="K32" s="108">
        <f t="shared" si="0"/>
        <v>773</v>
      </c>
      <c r="L32" s="109">
        <f t="shared" si="1"/>
        <v>0</v>
      </c>
      <c r="M32" s="108">
        <f t="shared" si="2"/>
        <v>618.4000000000001</v>
      </c>
      <c r="N32" s="109">
        <f t="shared" si="3"/>
        <v>0</v>
      </c>
    </row>
    <row r="33" spans="1:14" ht="51">
      <c r="A33" s="74"/>
      <c r="B33" s="47" t="s">
        <v>222</v>
      </c>
      <c r="C33" s="14"/>
      <c r="D33" s="4"/>
      <c r="E33" s="21"/>
      <c r="F33" s="21"/>
      <c r="G33" s="23"/>
      <c r="H33" s="69"/>
      <c r="I33" s="56"/>
      <c r="J33" s="79"/>
      <c r="K33" s="108">
        <f t="shared" si="0"/>
        <v>0</v>
      </c>
      <c r="L33" s="109">
        <f t="shared" si="1"/>
        <v>0</v>
      </c>
      <c r="M33" s="108">
        <f t="shared" si="2"/>
        <v>0</v>
      </c>
      <c r="N33" s="109">
        <f t="shared" si="3"/>
        <v>0</v>
      </c>
    </row>
    <row r="34" spans="1:14" ht="12.75">
      <c r="A34" s="74" t="s">
        <v>223</v>
      </c>
      <c r="B34" s="6" t="s">
        <v>224</v>
      </c>
      <c r="C34" s="14" t="s">
        <v>183</v>
      </c>
      <c r="D34" s="11" t="s">
        <v>31</v>
      </c>
      <c r="E34" s="21">
        <f>'расчет ФОТ'!$H$13</f>
        <v>172.38356164383563</v>
      </c>
      <c r="F34" s="21">
        <v>9.9</v>
      </c>
      <c r="G34" s="23">
        <f>E34*F34</f>
        <v>1706.5972602739728</v>
      </c>
      <c r="H34" s="69">
        <f>G34*H8</f>
        <v>5131.737961643837</v>
      </c>
      <c r="I34" s="56">
        <f>ROUND(H34*1.25,0)</f>
        <v>6415</v>
      </c>
      <c r="J34" s="77">
        <f>ROUND(H34*1.298,0)</f>
        <v>6661</v>
      </c>
      <c r="K34" s="108">
        <f t="shared" si="0"/>
        <v>3207.5</v>
      </c>
      <c r="L34" s="109">
        <f t="shared" si="1"/>
        <v>3330.5</v>
      </c>
      <c r="M34" s="108">
        <f t="shared" si="2"/>
        <v>2566</v>
      </c>
      <c r="N34" s="109">
        <f t="shared" si="3"/>
        <v>2664.4</v>
      </c>
    </row>
    <row r="35" spans="1:14" ht="12.75">
      <c r="A35" s="74"/>
      <c r="B35" s="6"/>
      <c r="C35" s="14"/>
      <c r="D35" s="4"/>
      <c r="E35" s="21"/>
      <c r="F35" s="21"/>
      <c r="G35" s="23"/>
      <c r="H35" s="69"/>
      <c r="I35" s="56"/>
      <c r="J35" s="78"/>
      <c r="K35" s="108">
        <f t="shared" si="0"/>
        <v>0</v>
      </c>
      <c r="L35" s="109">
        <f t="shared" si="1"/>
        <v>0</v>
      </c>
      <c r="M35" s="108">
        <f t="shared" si="2"/>
        <v>0</v>
      </c>
      <c r="N35" s="109">
        <f t="shared" si="3"/>
        <v>0</v>
      </c>
    </row>
    <row r="36" spans="1:14" ht="12.75">
      <c r="A36" s="74" t="s">
        <v>225</v>
      </c>
      <c r="B36" s="6" t="s">
        <v>226</v>
      </c>
      <c r="C36" s="14" t="s">
        <v>30</v>
      </c>
      <c r="D36" s="11" t="s">
        <v>31</v>
      </c>
      <c r="E36" s="21">
        <f>'расчет ФОТ'!$H$13</f>
        <v>172.38356164383563</v>
      </c>
      <c r="F36" s="21">
        <v>6.4</v>
      </c>
      <c r="G36" s="23">
        <f>E36*F36</f>
        <v>1103.254794520548</v>
      </c>
      <c r="H36" s="69">
        <f>G36*H8+G37*H8</f>
        <v>6836.034162557078</v>
      </c>
      <c r="I36" s="56">
        <f>ROUND(H36*1.25,0)</f>
        <v>8545</v>
      </c>
      <c r="J36" s="77"/>
      <c r="K36" s="108">
        <f t="shared" si="0"/>
        <v>4272.5</v>
      </c>
      <c r="L36" s="109">
        <f t="shared" si="1"/>
        <v>0</v>
      </c>
      <c r="M36" s="108">
        <f t="shared" si="2"/>
        <v>3418</v>
      </c>
      <c r="N36" s="109">
        <f t="shared" si="3"/>
        <v>0</v>
      </c>
    </row>
    <row r="37" spans="1:14" ht="12.75">
      <c r="A37" s="74"/>
      <c r="B37" s="6"/>
      <c r="C37" s="14"/>
      <c r="D37" s="11" t="s">
        <v>28</v>
      </c>
      <c r="E37" s="21">
        <f>'расчет ФОТ'!$H$14</f>
        <v>182.83105022831052</v>
      </c>
      <c r="F37" s="21">
        <v>6.4</v>
      </c>
      <c r="G37" s="23">
        <f>E37*F37</f>
        <v>1170.1187214611873</v>
      </c>
      <c r="H37" s="69"/>
      <c r="I37" s="56"/>
      <c r="J37" s="77"/>
      <c r="K37" s="108">
        <f t="shared" si="0"/>
        <v>0</v>
      </c>
      <c r="L37" s="109">
        <f t="shared" si="1"/>
        <v>0</v>
      </c>
      <c r="M37" s="108">
        <f t="shared" si="2"/>
        <v>0</v>
      </c>
      <c r="N37" s="109">
        <f t="shared" si="3"/>
        <v>0</v>
      </c>
    </row>
    <row r="38" spans="1:14" ht="12.75">
      <c r="A38" s="74"/>
      <c r="B38" s="6"/>
      <c r="C38" s="14"/>
      <c r="D38" s="4"/>
      <c r="E38" s="21"/>
      <c r="F38" s="21"/>
      <c r="G38" s="19"/>
      <c r="H38" s="20"/>
      <c r="I38" s="56"/>
      <c r="J38" s="78"/>
      <c r="K38" s="108">
        <f t="shared" si="0"/>
        <v>0</v>
      </c>
      <c r="L38" s="109">
        <f t="shared" si="1"/>
        <v>0</v>
      </c>
      <c r="M38" s="108">
        <f t="shared" si="2"/>
        <v>0</v>
      </c>
      <c r="N38" s="109">
        <f t="shared" si="3"/>
        <v>0</v>
      </c>
    </row>
    <row r="39" spans="1:14" ht="12.75">
      <c r="A39" s="74" t="s">
        <v>227</v>
      </c>
      <c r="B39" s="6" t="s">
        <v>228</v>
      </c>
      <c r="C39" s="14" t="s">
        <v>134</v>
      </c>
      <c r="D39" s="11" t="s">
        <v>31</v>
      </c>
      <c r="E39" s="21">
        <f>'расчет ФОТ'!$H$13</f>
        <v>172.38356164383563</v>
      </c>
      <c r="F39" s="21">
        <v>9.4</v>
      </c>
      <c r="G39" s="23">
        <f>E39*F39</f>
        <v>1620.405479452055</v>
      </c>
      <c r="H39" s="69">
        <f>G39*H8</f>
        <v>4872.55927671233</v>
      </c>
      <c r="I39" s="56">
        <f>ROUND(H39*1.25,0)</f>
        <v>6091</v>
      </c>
      <c r="J39" s="77"/>
      <c r="K39" s="108">
        <f t="shared" si="0"/>
        <v>3045.5</v>
      </c>
      <c r="L39" s="109">
        <f t="shared" si="1"/>
        <v>0</v>
      </c>
      <c r="M39" s="108">
        <f t="shared" si="2"/>
        <v>2436.4</v>
      </c>
      <c r="N39" s="109">
        <f t="shared" si="3"/>
        <v>0</v>
      </c>
    </row>
    <row r="40" spans="1:14" ht="12.75">
      <c r="A40" s="74"/>
      <c r="B40" s="6"/>
      <c r="C40" s="14"/>
      <c r="D40" s="4"/>
      <c r="E40" s="21"/>
      <c r="F40" s="21"/>
      <c r="G40" s="19"/>
      <c r="H40" s="20"/>
      <c r="I40" s="56"/>
      <c r="J40" s="78"/>
      <c r="K40" s="108">
        <f t="shared" si="0"/>
        <v>0</v>
      </c>
      <c r="L40" s="109">
        <f t="shared" si="1"/>
        <v>0</v>
      </c>
      <c r="M40" s="108">
        <f t="shared" si="2"/>
        <v>0</v>
      </c>
      <c r="N40" s="109">
        <f t="shared" si="3"/>
        <v>0</v>
      </c>
    </row>
    <row r="41" spans="1:14" ht="12.75">
      <c r="A41" s="74" t="s">
        <v>229</v>
      </c>
      <c r="B41" s="6" t="s">
        <v>230</v>
      </c>
      <c r="C41" s="14" t="s">
        <v>30</v>
      </c>
      <c r="D41" s="11" t="s">
        <v>31</v>
      </c>
      <c r="E41" s="21">
        <f>'расчет ФОТ'!$H$13</f>
        <v>172.38356164383563</v>
      </c>
      <c r="F41" s="21">
        <v>12.7</v>
      </c>
      <c r="G41" s="23">
        <f>E41*F41</f>
        <v>2189.2712328767125</v>
      </c>
      <c r="H41" s="69">
        <f>G41*H8</f>
        <v>6583.138597260275</v>
      </c>
      <c r="I41" s="56">
        <f>ROUND(H41*1.25,0)</f>
        <v>8229</v>
      </c>
      <c r="J41" s="77"/>
      <c r="K41" s="108">
        <f t="shared" si="0"/>
        <v>4114.5</v>
      </c>
      <c r="L41" s="109">
        <f t="shared" si="1"/>
        <v>0</v>
      </c>
      <c r="M41" s="108">
        <f t="shared" si="2"/>
        <v>3291.6000000000004</v>
      </c>
      <c r="N41" s="109">
        <f t="shared" si="3"/>
        <v>0</v>
      </c>
    </row>
    <row r="42" spans="1:14" ht="12.75">
      <c r="A42" s="74"/>
      <c r="B42" s="6"/>
      <c r="C42" s="14"/>
      <c r="D42" s="4"/>
      <c r="E42" s="21"/>
      <c r="F42" s="21"/>
      <c r="G42" s="19"/>
      <c r="H42" s="20"/>
      <c r="I42" s="56"/>
      <c r="J42" s="78"/>
      <c r="K42" s="108">
        <f t="shared" si="0"/>
        <v>0</v>
      </c>
      <c r="L42" s="109">
        <f t="shared" si="1"/>
        <v>0</v>
      </c>
      <c r="M42" s="108">
        <f t="shared" si="2"/>
        <v>0</v>
      </c>
      <c r="N42" s="109">
        <f t="shared" si="3"/>
        <v>0</v>
      </c>
    </row>
    <row r="43" spans="1:14" ht="12.75">
      <c r="A43" s="74" t="s">
        <v>231</v>
      </c>
      <c r="B43" s="6" t="s">
        <v>232</v>
      </c>
      <c r="C43" s="14" t="s">
        <v>233</v>
      </c>
      <c r="D43" s="11" t="s">
        <v>31</v>
      </c>
      <c r="E43" s="21">
        <f>'расчет ФОТ'!$H$13</f>
        <v>172.38356164383563</v>
      </c>
      <c r="F43" s="21">
        <v>9</v>
      </c>
      <c r="G43" s="23">
        <f>E43*F43</f>
        <v>1551.4520547945208</v>
      </c>
      <c r="H43" s="69">
        <f>G43*H8</f>
        <v>4665.216328767125</v>
      </c>
      <c r="I43" s="56">
        <f>ROUND(H43*1.25,0)</f>
        <v>5832</v>
      </c>
      <c r="J43" s="77"/>
      <c r="K43" s="108">
        <f t="shared" si="0"/>
        <v>2916</v>
      </c>
      <c r="L43" s="109">
        <f t="shared" si="1"/>
        <v>0</v>
      </c>
      <c r="M43" s="108">
        <f t="shared" si="2"/>
        <v>2332.8</v>
      </c>
      <c r="N43" s="109">
        <f t="shared" si="3"/>
        <v>0</v>
      </c>
    </row>
    <row r="44" spans="1:14" ht="12.75">
      <c r="A44" s="74"/>
      <c r="B44" s="6" t="s">
        <v>234</v>
      </c>
      <c r="C44" s="14"/>
      <c r="D44" s="4"/>
      <c r="E44" s="21"/>
      <c r="F44" s="21"/>
      <c r="G44" s="19"/>
      <c r="H44" s="20"/>
      <c r="I44" s="56"/>
      <c r="J44" s="78"/>
      <c r="K44" s="108">
        <f t="shared" si="0"/>
        <v>0</v>
      </c>
      <c r="L44" s="109">
        <f t="shared" si="1"/>
        <v>0</v>
      </c>
      <c r="M44" s="108">
        <f t="shared" si="2"/>
        <v>0</v>
      </c>
      <c r="N44" s="109">
        <f t="shared" si="3"/>
        <v>0</v>
      </c>
    </row>
    <row r="45" spans="1:14" ht="12.75">
      <c r="A45" s="74" t="s">
        <v>235</v>
      </c>
      <c r="B45" s="6" t="s">
        <v>236</v>
      </c>
      <c r="C45" s="14" t="s">
        <v>121</v>
      </c>
      <c r="D45" s="11" t="s">
        <v>31</v>
      </c>
      <c r="E45" s="21">
        <f>'расчет ФОТ'!$H$13</f>
        <v>172.38356164383563</v>
      </c>
      <c r="F45" s="21">
        <v>12</v>
      </c>
      <c r="G45" s="23">
        <f>E45*F45</f>
        <v>2068.6027397260277</v>
      </c>
      <c r="H45" s="69">
        <f>G45*H8</f>
        <v>6220.288438356166</v>
      </c>
      <c r="I45" s="56">
        <f>ROUND(H45*1.25,0)</f>
        <v>7775</v>
      </c>
      <c r="J45" s="77"/>
      <c r="K45" s="108">
        <f t="shared" si="0"/>
        <v>3887.5</v>
      </c>
      <c r="L45" s="109">
        <f t="shared" si="1"/>
        <v>0</v>
      </c>
      <c r="M45" s="108">
        <f t="shared" si="2"/>
        <v>3110</v>
      </c>
      <c r="N45" s="109">
        <f t="shared" si="3"/>
        <v>0</v>
      </c>
    </row>
    <row r="46" spans="1:14" ht="12.75">
      <c r="A46" s="74"/>
      <c r="B46" s="6"/>
      <c r="C46" s="14"/>
      <c r="D46" s="4"/>
      <c r="E46" s="21"/>
      <c r="F46" s="21"/>
      <c r="G46" s="19"/>
      <c r="H46" s="20"/>
      <c r="I46" s="56"/>
      <c r="J46" s="78"/>
      <c r="K46" s="108">
        <f t="shared" si="0"/>
        <v>0</v>
      </c>
      <c r="L46" s="109">
        <f t="shared" si="1"/>
        <v>0</v>
      </c>
      <c r="M46" s="108">
        <f t="shared" si="2"/>
        <v>0</v>
      </c>
      <c r="N46" s="109">
        <f t="shared" si="3"/>
        <v>0</v>
      </c>
    </row>
    <row r="47" spans="1:14" ht="12.75">
      <c r="A47" s="74" t="s">
        <v>237</v>
      </c>
      <c r="B47" s="6" t="s">
        <v>238</v>
      </c>
      <c r="C47" s="14" t="s">
        <v>239</v>
      </c>
      <c r="D47" s="11" t="s">
        <v>31</v>
      </c>
      <c r="E47" s="21">
        <f>'расчет ФОТ'!$H$13</f>
        <v>172.38356164383563</v>
      </c>
      <c r="F47" s="21">
        <v>2</v>
      </c>
      <c r="G47" s="23">
        <f>E47*F47</f>
        <v>344.76712328767127</v>
      </c>
      <c r="H47" s="69">
        <f>G47*H8</f>
        <v>1036.7147397260276</v>
      </c>
      <c r="I47" s="56">
        <f>ROUND(H47*1.25,0)</f>
        <v>1296</v>
      </c>
      <c r="J47" s="77"/>
      <c r="K47" s="108">
        <f t="shared" si="0"/>
        <v>648</v>
      </c>
      <c r="L47" s="109">
        <f t="shared" si="1"/>
        <v>0</v>
      </c>
      <c r="M47" s="108">
        <f t="shared" si="2"/>
        <v>518.4</v>
      </c>
      <c r="N47" s="109">
        <f t="shared" si="3"/>
        <v>0</v>
      </c>
    </row>
    <row r="48" spans="1:14" ht="12.75">
      <c r="A48" s="74"/>
      <c r="B48" s="6"/>
      <c r="C48" s="14"/>
      <c r="D48" s="4"/>
      <c r="E48" s="21"/>
      <c r="F48" s="21"/>
      <c r="G48" s="19"/>
      <c r="H48" s="20"/>
      <c r="I48" s="56"/>
      <c r="J48" s="78"/>
      <c r="K48" s="108">
        <f t="shared" si="0"/>
        <v>0</v>
      </c>
      <c r="L48" s="109">
        <f t="shared" si="1"/>
        <v>0</v>
      </c>
      <c r="M48" s="108">
        <f t="shared" si="2"/>
        <v>0</v>
      </c>
      <c r="N48" s="109">
        <f t="shared" si="3"/>
        <v>0</v>
      </c>
    </row>
    <row r="49" spans="1:14" ht="12.75">
      <c r="A49" s="74" t="s">
        <v>240</v>
      </c>
      <c r="B49" s="6" t="s">
        <v>241</v>
      </c>
      <c r="C49" s="14" t="s">
        <v>32</v>
      </c>
      <c r="D49" s="11" t="s">
        <v>31</v>
      </c>
      <c r="E49" s="21">
        <f>'расчет ФОТ'!$H$13</f>
        <v>172.38356164383563</v>
      </c>
      <c r="F49" s="21">
        <v>3</v>
      </c>
      <c r="G49" s="23">
        <f>E49*F49</f>
        <v>517.1506849315069</v>
      </c>
      <c r="H49" s="69">
        <f>G49*H8+G50*H8</f>
        <v>3204.3910136986306</v>
      </c>
      <c r="I49" s="56">
        <f>ROUND(H49*1.25,0)</f>
        <v>4005</v>
      </c>
      <c r="J49" s="77"/>
      <c r="K49" s="108">
        <f t="shared" si="0"/>
        <v>2002.5</v>
      </c>
      <c r="L49" s="109">
        <f t="shared" si="1"/>
        <v>0</v>
      </c>
      <c r="M49" s="108">
        <f t="shared" si="2"/>
        <v>1602</v>
      </c>
      <c r="N49" s="109">
        <f t="shared" si="3"/>
        <v>0</v>
      </c>
    </row>
    <row r="50" spans="1:14" ht="12.75">
      <c r="A50" s="74"/>
      <c r="B50" s="6"/>
      <c r="C50" s="14"/>
      <c r="D50" s="11" t="s">
        <v>28</v>
      </c>
      <c r="E50" s="21">
        <f>'расчет ФОТ'!$H$14</f>
        <v>182.83105022831052</v>
      </c>
      <c r="F50" s="21">
        <v>3</v>
      </c>
      <c r="G50" s="23">
        <f>E50*F50</f>
        <v>548.4931506849316</v>
      </c>
      <c r="H50" s="69"/>
      <c r="I50" s="56"/>
      <c r="J50" s="77"/>
      <c r="K50" s="108">
        <f t="shared" si="0"/>
        <v>0</v>
      </c>
      <c r="L50" s="109">
        <f t="shared" si="1"/>
        <v>0</v>
      </c>
      <c r="M50" s="108">
        <f t="shared" si="2"/>
        <v>0</v>
      </c>
      <c r="N50" s="109">
        <f t="shared" si="3"/>
        <v>0</v>
      </c>
    </row>
    <row r="51" spans="1:14" ht="12.75">
      <c r="A51" s="74"/>
      <c r="B51" s="6"/>
      <c r="C51" s="14"/>
      <c r="D51" s="4"/>
      <c r="E51" s="21"/>
      <c r="F51" s="21"/>
      <c r="G51" s="23"/>
      <c r="H51" s="69"/>
      <c r="I51" s="56"/>
      <c r="J51" s="78"/>
      <c r="K51" s="108">
        <f t="shared" si="0"/>
        <v>0</v>
      </c>
      <c r="L51" s="109">
        <f t="shared" si="1"/>
        <v>0</v>
      </c>
      <c r="M51" s="108">
        <f t="shared" si="2"/>
        <v>0</v>
      </c>
      <c r="N51" s="109">
        <f t="shared" si="3"/>
        <v>0</v>
      </c>
    </row>
    <row r="52" spans="1:14" ht="12.75">
      <c r="A52" s="74" t="s">
        <v>242</v>
      </c>
      <c r="B52" s="6" t="s">
        <v>243</v>
      </c>
      <c r="C52" s="14" t="s">
        <v>33</v>
      </c>
      <c r="D52" s="11" t="s">
        <v>31</v>
      </c>
      <c r="E52" s="21">
        <f>'расчет ФОТ'!$H$13</f>
        <v>172.38356164383563</v>
      </c>
      <c r="F52" s="21">
        <v>5.33</v>
      </c>
      <c r="G52" s="23">
        <f>E52*F52</f>
        <v>918.8043835616439</v>
      </c>
      <c r="H52" s="69">
        <f>G52*H8</f>
        <v>2762.8447813698635</v>
      </c>
      <c r="I52" s="56">
        <f>ROUND(H52*1.25,0)</f>
        <v>3454</v>
      </c>
      <c r="J52" s="77"/>
      <c r="K52" s="108">
        <f t="shared" si="0"/>
        <v>1727</v>
      </c>
      <c r="L52" s="109">
        <f t="shared" si="1"/>
        <v>0</v>
      </c>
      <c r="M52" s="108">
        <f t="shared" si="2"/>
        <v>1381.6000000000001</v>
      </c>
      <c r="N52" s="109">
        <f t="shared" si="3"/>
        <v>0</v>
      </c>
    </row>
    <row r="53" spans="1:14" ht="12.75">
      <c r="A53" s="74"/>
      <c r="B53" s="6" t="s">
        <v>244</v>
      </c>
      <c r="C53" s="14" t="s">
        <v>245</v>
      </c>
      <c r="D53" s="4"/>
      <c r="E53" s="21"/>
      <c r="F53" s="21"/>
      <c r="G53" s="23"/>
      <c r="H53" s="69"/>
      <c r="I53" s="56"/>
      <c r="J53" s="78"/>
      <c r="K53" s="108">
        <f t="shared" si="0"/>
        <v>0</v>
      </c>
      <c r="L53" s="109">
        <f t="shared" si="1"/>
        <v>0</v>
      </c>
      <c r="M53" s="108">
        <f t="shared" si="2"/>
        <v>0</v>
      </c>
      <c r="N53" s="109">
        <f t="shared" si="3"/>
        <v>0</v>
      </c>
    </row>
    <row r="54" spans="1:14" ht="12.75">
      <c r="A54" s="74"/>
      <c r="B54" s="6"/>
      <c r="C54" s="14"/>
      <c r="D54" s="4"/>
      <c r="E54" s="21"/>
      <c r="F54" s="21"/>
      <c r="G54" s="23"/>
      <c r="H54" s="69"/>
      <c r="I54" s="56"/>
      <c r="J54" s="78"/>
      <c r="K54" s="108">
        <f t="shared" si="0"/>
        <v>0</v>
      </c>
      <c r="L54" s="109">
        <f t="shared" si="1"/>
        <v>0</v>
      </c>
      <c r="M54" s="108">
        <f t="shared" si="2"/>
        <v>0</v>
      </c>
      <c r="N54" s="109">
        <f t="shared" si="3"/>
        <v>0</v>
      </c>
    </row>
    <row r="55" spans="1:14" ht="12.75">
      <c r="A55" s="74" t="s">
        <v>246</v>
      </c>
      <c r="B55" s="6" t="s">
        <v>243</v>
      </c>
      <c r="C55" s="14" t="s">
        <v>30</v>
      </c>
      <c r="D55" s="11" t="s">
        <v>31</v>
      </c>
      <c r="E55" s="21">
        <f>'расчет ФОТ'!$H$13</f>
        <v>172.38356164383563</v>
      </c>
      <c r="F55" s="21">
        <v>3.6</v>
      </c>
      <c r="G55" s="23">
        <f>E55*F55</f>
        <v>620.5808219178083</v>
      </c>
      <c r="H55" s="69">
        <f>G55*H8</f>
        <v>1866.0865315068497</v>
      </c>
      <c r="I55" s="56">
        <f>ROUND(H55*1.25,0)</f>
        <v>2333</v>
      </c>
      <c r="J55" s="77"/>
      <c r="K55" s="108">
        <f t="shared" si="0"/>
        <v>1166.5</v>
      </c>
      <c r="L55" s="109">
        <f t="shared" si="1"/>
        <v>0</v>
      </c>
      <c r="M55" s="108">
        <f t="shared" si="2"/>
        <v>933.2</v>
      </c>
      <c r="N55" s="109">
        <f t="shared" si="3"/>
        <v>0</v>
      </c>
    </row>
    <row r="56" spans="1:14" ht="12.75">
      <c r="A56" s="74"/>
      <c r="B56" s="6" t="s">
        <v>247</v>
      </c>
      <c r="C56" s="14"/>
      <c r="D56" s="4"/>
      <c r="E56" s="21"/>
      <c r="F56" s="21"/>
      <c r="G56" s="23"/>
      <c r="H56" s="69"/>
      <c r="I56" s="56"/>
      <c r="J56" s="78"/>
      <c r="K56" s="108">
        <f t="shared" si="0"/>
        <v>0</v>
      </c>
      <c r="L56" s="109">
        <f t="shared" si="1"/>
        <v>0</v>
      </c>
      <c r="M56" s="108">
        <f t="shared" si="2"/>
        <v>0</v>
      </c>
      <c r="N56" s="109">
        <f t="shared" si="3"/>
        <v>0</v>
      </c>
    </row>
    <row r="57" spans="1:14" ht="12.75">
      <c r="A57" s="74"/>
      <c r="B57" s="6"/>
      <c r="C57" s="14"/>
      <c r="D57" s="4"/>
      <c r="E57" s="21"/>
      <c r="F57" s="21"/>
      <c r="G57" s="13"/>
      <c r="H57" s="6"/>
      <c r="I57" s="57"/>
      <c r="J57" s="78"/>
      <c r="K57" s="108">
        <f t="shared" si="0"/>
        <v>0</v>
      </c>
      <c r="L57" s="109">
        <f t="shared" si="1"/>
        <v>0</v>
      </c>
      <c r="M57" s="108">
        <f t="shared" si="2"/>
        <v>0</v>
      </c>
      <c r="N57" s="109">
        <f t="shared" si="3"/>
        <v>0</v>
      </c>
    </row>
    <row r="58" spans="1:14" ht="12.75">
      <c r="A58" s="74" t="s">
        <v>248</v>
      </c>
      <c r="B58" s="6" t="s">
        <v>249</v>
      </c>
      <c r="C58" s="14" t="s">
        <v>250</v>
      </c>
      <c r="D58" s="11" t="s">
        <v>31</v>
      </c>
      <c r="E58" s="21">
        <f>'расчет ФОТ'!$H$13</f>
        <v>172.38356164383563</v>
      </c>
      <c r="F58" s="21">
        <v>3</v>
      </c>
      <c r="G58" s="23">
        <f>E58*F58</f>
        <v>517.1506849315069</v>
      </c>
      <c r="H58" s="69">
        <f>G58*H8</f>
        <v>1555.0721095890415</v>
      </c>
      <c r="I58" s="56">
        <f>ROUND(H58*1.25,0)</f>
        <v>1944</v>
      </c>
      <c r="J58" s="77"/>
      <c r="K58" s="108">
        <f t="shared" si="0"/>
        <v>972</v>
      </c>
      <c r="L58" s="109">
        <f t="shared" si="1"/>
        <v>0</v>
      </c>
      <c r="M58" s="108">
        <f t="shared" si="2"/>
        <v>777.6</v>
      </c>
      <c r="N58" s="109">
        <f t="shared" si="3"/>
        <v>0</v>
      </c>
    </row>
    <row r="59" spans="1:14" ht="12.75">
      <c r="A59" s="74"/>
      <c r="B59" s="6"/>
      <c r="C59" s="14"/>
      <c r="D59" s="4"/>
      <c r="E59" s="21"/>
      <c r="F59" s="21"/>
      <c r="G59" s="23"/>
      <c r="H59" s="69"/>
      <c r="I59" s="56"/>
      <c r="J59" s="78"/>
      <c r="K59" s="108">
        <f t="shared" si="0"/>
        <v>0</v>
      </c>
      <c r="L59" s="109">
        <f t="shared" si="1"/>
        <v>0</v>
      </c>
      <c r="M59" s="108">
        <f t="shared" si="2"/>
        <v>0</v>
      </c>
      <c r="N59" s="109">
        <f t="shared" si="3"/>
        <v>0</v>
      </c>
    </row>
    <row r="60" spans="1:14" ht="12.75">
      <c r="A60" s="74" t="s">
        <v>251</v>
      </c>
      <c r="B60" s="6" t="s">
        <v>252</v>
      </c>
      <c r="C60" s="14" t="s">
        <v>27</v>
      </c>
      <c r="D60" s="11" t="s">
        <v>28</v>
      </c>
      <c r="E60" s="21">
        <f>'расчет ФОТ'!$H$14</f>
        <v>182.83105022831052</v>
      </c>
      <c r="F60" s="21">
        <v>6</v>
      </c>
      <c r="G60" s="23">
        <f>E60*F60</f>
        <v>1096.9863013698632</v>
      </c>
      <c r="H60" s="69">
        <f>G60*H8</f>
        <v>3298.6378082191786</v>
      </c>
      <c r="I60" s="56">
        <f>ROUND(H60*1.25,0)</f>
        <v>4123</v>
      </c>
      <c r="J60" s="77"/>
      <c r="K60" s="108">
        <f t="shared" si="0"/>
        <v>2061.5</v>
      </c>
      <c r="L60" s="109">
        <f t="shared" si="1"/>
        <v>0</v>
      </c>
      <c r="M60" s="108">
        <f t="shared" si="2"/>
        <v>1649.2</v>
      </c>
      <c r="N60" s="109">
        <f t="shared" si="3"/>
        <v>0</v>
      </c>
    </row>
    <row r="61" spans="1:14" ht="12.75">
      <c r="A61" s="74"/>
      <c r="B61" s="6" t="s">
        <v>253</v>
      </c>
      <c r="C61" s="14"/>
      <c r="D61" s="4"/>
      <c r="E61" s="21"/>
      <c r="F61" s="21"/>
      <c r="G61" s="23"/>
      <c r="H61" s="69"/>
      <c r="I61" s="56"/>
      <c r="J61" s="78"/>
      <c r="K61" s="108">
        <f t="shared" si="0"/>
        <v>0</v>
      </c>
      <c r="L61" s="109">
        <f t="shared" si="1"/>
        <v>0</v>
      </c>
      <c r="M61" s="108">
        <f t="shared" si="2"/>
        <v>0</v>
      </c>
      <c r="N61" s="109">
        <f t="shared" si="3"/>
        <v>0</v>
      </c>
    </row>
    <row r="62" spans="1:14" ht="12.75">
      <c r="A62" s="74"/>
      <c r="B62" s="6" t="s">
        <v>254</v>
      </c>
      <c r="C62" s="14"/>
      <c r="D62" s="4"/>
      <c r="E62" s="21"/>
      <c r="F62" s="21"/>
      <c r="G62" s="19"/>
      <c r="H62" s="20"/>
      <c r="I62" s="56"/>
      <c r="J62" s="78"/>
      <c r="K62" s="108">
        <f t="shared" si="0"/>
        <v>0</v>
      </c>
      <c r="L62" s="109">
        <f t="shared" si="1"/>
        <v>0</v>
      </c>
      <c r="M62" s="108">
        <f t="shared" si="2"/>
        <v>0</v>
      </c>
      <c r="N62" s="109">
        <f t="shared" si="3"/>
        <v>0</v>
      </c>
    </row>
    <row r="63" spans="1:14" ht="12.75">
      <c r="A63" s="74"/>
      <c r="B63" s="6"/>
      <c r="C63" s="14"/>
      <c r="D63" s="4"/>
      <c r="E63" s="21"/>
      <c r="F63" s="21"/>
      <c r="G63" s="23"/>
      <c r="H63" s="69"/>
      <c r="I63" s="56"/>
      <c r="J63" s="78"/>
      <c r="K63" s="108">
        <f t="shared" si="0"/>
        <v>0</v>
      </c>
      <c r="L63" s="109">
        <f t="shared" si="1"/>
        <v>0</v>
      </c>
      <c r="M63" s="108">
        <f t="shared" si="2"/>
        <v>0</v>
      </c>
      <c r="N63" s="109">
        <f t="shared" si="3"/>
        <v>0</v>
      </c>
    </row>
    <row r="64" spans="1:14" ht="12.75">
      <c r="A64" s="74" t="s">
        <v>255</v>
      </c>
      <c r="B64" s="6" t="s">
        <v>256</v>
      </c>
      <c r="C64" s="14" t="s">
        <v>134</v>
      </c>
      <c r="D64" s="11" t="s">
        <v>28</v>
      </c>
      <c r="E64" s="21">
        <f>'расчет ФОТ'!$H$14</f>
        <v>182.83105022831052</v>
      </c>
      <c r="F64" s="21">
        <v>4.64</v>
      </c>
      <c r="G64" s="23">
        <f>E64*F64</f>
        <v>848.3360730593607</v>
      </c>
      <c r="H64" s="69">
        <f>G64*H8</f>
        <v>2550.946571689498</v>
      </c>
      <c r="I64" s="56">
        <f>ROUND(H64*1.25,0)</f>
        <v>3189</v>
      </c>
      <c r="J64" s="77"/>
      <c r="K64" s="108">
        <f t="shared" si="0"/>
        <v>1594.5</v>
      </c>
      <c r="L64" s="109">
        <f t="shared" si="1"/>
        <v>0</v>
      </c>
      <c r="M64" s="108">
        <f t="shared" si="2"/>
        <v>1275.6000000000001</v>
      </c>
      <c r="N64" s="109">
        <f t="shared" si="3"/>
        <v>0</v>
      </c>
    </row>
    <row r="65" spans="1:14" ht="12.75">
      <c r="A65" s="74"/>
      <c r="B65" s="6"/>
      <c r="C65" s="14"/>
      <c r="D65" s="4"/>
      <c r="E65" s="21"/>
      <c r="F65" s="21"/>
      <c r="G65" s="19"/>
      <c r="H65" s="20"/>
      <c r="I65" s="56"/>
      <c r="J65" s="78"/>
      <c r="K65" s="108">
        <f t="shared" si="0"/>
        <v>0</v>
      </c>
      <c r="L65" s="109">
        <f t="shared" si="1"/>
        <v>0</v>
      </c>
      <c r="M65" s="108">
        <f t="shared" si="2"/>
        <v>0</v>
      </c>
      <c r="N65" s="109">
        <f t="shared" si="3"/>
        <v>0</v>
      </c>
    </row>
    <row r="66" spans="1:14" ht="12.75">
      <c r="A66" s="74" t="s">
        <v>257</v>
      </c>
      <c r="B66" s="6" t="s">
        <v>258</v>
      </c>
      <c r="C66" s="14" t="s">
        <v>30</v>
      </c>
      <c r="D66" s="11" t="s">
        <v>28</v>
      </c>
      <c r="E66" s="21">
        <f>'расчет ФОТ'!$H$14</f>
        <v>182.83105022831052</v>
      </c>
      <c r="F66" s="21">
        <v>4.2</v>
      </c>
      <c r="G66" s="23">
        <f>E66*F66</f>
        <v>767.8904109589042</v>
      </c>
      <c r="H66" s="69">
        <f>G66*H8</f>
        <v>2309.0464657534253</v>
      </c>
      <c r="I66" s="56">
        <f>ROUND(H66*1.25,0)</f>
        <v>2886</v>
      </c>
      <c r="J66" s="77"/>
      <c r="K66" s="108">
        <f t="shared" si="0"/>
        <v>1443</v>
      </c>
      <c r="L66" s="109">
        <f t="shared" si="1"/>
        <v>0</v>
      </c>
      <c r="M66" s="108">
        <f t="shared" si="2"/>
        <v>1154.4</v>
      </c>
      <c r="N66" s="109">
        <f t="shared" si="3"/>
        <v>0</v>
      </c>
    </row>
    <row r="67" spans="1:14" ht="12.75">
      <c r="A67" s="74"/>
      <c r="B67" s="6"/>
      <c r="C67" s="14"/>
      <c r="D67" s="4"/>
      <c r="E67" s="21"/>
      <c r="F67" s="21"/>
      <c r="G67" s="19"/>
      <c r="H67" s="20"/>
      <c r="I67" s="56"/>
      <c r="J67" s="78"/>
      <c r="K67" s="108">
        <f t="shared" si="0"/>
        <v>0</v>
      </c>
      <c r="L67" s="109">
        <f t="shared" si="1"/>
        <v>0</v>
      </c>
      <c r="M67" s="108">
        <f t="shared" si="2"/>
        <v>0</v>
      </c>
      <c r="N67" s="109">
        <f t="shared" si="3"/>
        <v>0</v>
      </c>
    </row>
    <row r="68" spans="1:14" ht="12.75">
      <c r="A68" s="74" t="s">
        <v>259</v>
      </c>
      <c r="B68" s="6" t="s">
        <v>260</v>
      </c>
      <c r="C68" s="14" t="s">
        <v>32</v>
      </c>
      <c r="D68" s="11" t="s">
        <v>31</v>
      </c>
      <c r="E68" s="21">
        <f>'расчет ФОТ'!$H$13</f>
        <v>172.38356164383563</v>
      </c>
      <c r="F68" s="21">
        <v>1.52</v>
      </c>
      <c r="G68" s="23">
        <f>E68*F68</f>
        <v>262.02301369863017</v>
      </c>
      <c r="H68" s="69">
        <f>G68*H8+G69*H8</f>
        <v>1623.558113607306</v>
      </c>
      <c r="I68" s="56">
        <f>ROUND(H68*1.25,0)</f>
        <v>2029</v>
      </c>
      <c r="J68" s="77"/>
      <c r="K68" s="108">
        <f t="shared" si="0"/>
        <v>1014.5</v>
      </c>
      <c r="L68" s="109">
        <f t="shared" si="1"/>
        <v>0</v>
      </c>
      <c r="M68" s="108">
        <f t="shared" si="2"/>
        <v>811.6</v>
      </c>
      <c r="N68" s="109">
        <f t="shared" si="3"/>
        <v>0</v>
      </c>
    </row>
    <row r="69" spans="1:14" ht="12.75">
      <c r="A69" s="74"/>
      <c r="B69" s="6" t="s">
        <v>261</v>
      </c>
      <c r="C69" s="14"/>
      <c r="D69" s="11" t="s">
        <v>28</v>
      </c>
      <c r="E69" s="21">
        <f>'расчет ФОТ'!$H$14</f>
        <v>182.83105022831052</v>
      </c>
      <c r="F69" s="21">
        <v>1.52</v>
      </c>
      <c r="G69" s="23">
        <f>E69*F69</f>
        <v>277.903196347032</v>
      </c>
      <c r="H69" s="69"/>
      <c r="I69" s="56"/>
      <c r="J69" s="77"/>
      <c r="K69" s="108">
        <f t="shared" si="0"/>
        <v>0</v>
      </c>
      <c r="L69" s="109">
        <f t="shared" si="1"/>
        <v>0</v>
      </c>
      <c r="M69" s="108">
        <f t="shared" si="2"/>
        <v>0</v>
      </c>
      <c r="N69" s="109">
        <f t="shared" si="3"/>
        <v>0</v>
      </c>
    </row>
    <row r="70" spans="1:14" ht="12.75">
      <c r="A70" s="74"/>
      <c r="B70" s="6"/>
      <c r="C70" s="14"/>
      <c r="D70" s="4"/>
      <c r="E70" s="21"/>
      <c r="F70" s="21"/>
      <c r="G70" s="19"/>
      <c r="H70" s="20"/>
      <c r="I70" s="56"/>
      <c r="J70" s="78"/>
      <c r="K70" s="108">
        <f t="shared" si="0"/>
        <v>0</v>
      </c>
      <c r="L70" s="109">
        <f t="shared" si="1"/>
        <v>0</v>
      </c>
      <c r="M70" s="108">
        <f t="shared" si="2"/>
        <v>0</v>
      </c>
      <c r="N70" s="109">
        <f t="shared" si="3"/>
        <v>0</v>
      </c>
    </row>
    <row r="71" spans="1:14" ht="12.75">
      <c r="A71" s="74" t="s">
        <v>262</v>
      </c>
      <c r="B71" s="6" t="s">
        <v>263</v>
      </c>
      <c r="C71" s="14" t="s">
        <v>121</v>
      </c>
      <c r="D71" s="11" t="s">
        <v>31</v>
      </c>
      <c r="E71" s="21">
        <f>'расчет ФОТ'!$H$13</f>
        <v>172.38356164383563</v>
      </c>
      <c r="F71" s="21">
        <v>0.4</v>
      </c>
      <c r="G71" s="23">
        <f>E71*F71</f>
        <v>68.95342465753426</v>
      </c>
      <c r="H71" s="69">
        <f>G71*H8</f>
        <v>207.3429479452055</v>
      </c>
      <c r="I71" s="56">
        <f>ROUND(H71*1.25,0)</f>
        <v>259</v>
      </c>
      <c r="J71" s="77"/>
      <c r="K71" s="108">
        <f t="shared" si="0"/>
        <v>129.5</v>
      </c>
      <c r="L71" s="109">
        <f t="shared" si="1"/>
        <v>0</v>
      </c>
      <c r="M71" s="108">
        <f t="shared" si="2"/>
        <v>103.60000000000001</v>
      </c>
      <c r="N71" s="109">
        <f t="shared" si="3"/>
        <v>0</v>
      </c>
    </row>
    <row r="72" spans="1:14" ht="12.75">
      <c r="A72" s="74"/>
      <c r="B72" s="6"/>
      <c r="C72" s="14"/>
      <c r="D72" s="4"/>
      <c r="E72" s="21"/>
      <c r="F72" s="21"/>
      <c r="G72" s="19"/>
      <c r="H72" s="20"/>
      <c r="I72" s="56"/>
      <c r="J72" s="78"/>
      <c r="K72" s="108">
        <f t="shared" si="0"/>
        <v>0</v>
      </c>
      <c r="L72" s="109">
        <f t="shared" si="1"/>
        <v>0</v>
      </c>
      <c r="M72" s="108">
        <f t="shared" si="2"/>
        <v>0</v>
      </c>
      <c r="N72" s="109">
        <f t="shared" si="3"/>
        <v>0</v>
      </c>
    </row>
    <row r="73" spans="1:14" ht="12.75">
      <c r="A73" s="74" t="s">
        <v>264</v>
      </c>
      <c r="B73" s="6" t="s">
        <v>265</v>
      </c>
      <c r="C73" s="14" t="s">
        <v>35</v>
      </c>
      <c r="D73" s="11" t="s">
        <v>28</v>
      </c>
      <c r="E73" s="21">
        <f>'расчет ФОТ'!$H$14</f>
        <v>182.83105022831052</v>
      </c>
      <c r="F73" s="21">
        <v>1.4</v>
      </c>
      <c r="G73" s="23">
        <f>E73*F73</f>
        <v>255.9634703196347</v>
      </c>
      <c r="H73" s="69">
        <f>G73*H8</f>
        <v>769.6821552511416</v>
      </c>
      <c r="I73" s="56">
        <f>ROUND(H73*1.25,0)</f>
        <v>962</v>
      </c>
      <c r="J73" s="77"/>
      <c r="K73" s="108">
        <f t="shared" si="0"/>
        <v>481</v>
      </c>
      <c r="L73" s="109">
        <f t="shared" si="1"/>
        <v>0</v>
      </c>
      <c r="M73" s="108">
        <f t="shared" si="2"/>
        <v>384.8</v>
      </c>
      <c r="N73" s="109">
        <f t="shared" si="3"/>
        <v>0</v>
      </c>
    </row>
    <row r="74" spans="1:14" ht="12.75">
      <c r="A74" s="74"/>
      <c r="B74" s="6"/>
      <c r="C74" s="14"/>
      <c r="D74" s="4"/>
      <c r="E74" s="21"/>
      <c r="F74" s="21"/>
      <c r="G74" s="19"/>
      <c r="H74" s="20"/>
      <c r="I74" s="56"/>
      <c r="J74" s="78"/>
      <c r="K74" s="108">
        <f t="shared" si="0"/>
        <v>0</v>
      </c>
      <c r="L74" s="109">
        <f t="shared" si="1"/>
        <v>0</v>
      </c>
      <c r="M74" s="108">
        <f t="shared" si="2"/>
        <v>0</v>
      </c>
      <c r="N74" s="109">
        <f t="shared" si="3"/>
        <v>0</v>
      </c>
    </row>
    <row r="75" spans="1:14" ht="12.75">
      <c r="A75" s="74" t="s">
        <v>266</v>
      </c>
      <c r="B75" s="6" t="s">
        <v>267</v>
      </c>
      <c r="C75" s="14" t="s">
        <v>34</v>
      </c>
      <c r="D75" s="11" t="s">
        <v>28</v>
      </c>
      <c r="E75" s="21">
        <f>'расчет ФОТ'!$H$14</f>
        <v>182.83105022831052</v>
      </c>
      <c r="F75" s="21">
        <v>8</v>
      </c>
      <c r="G75" s="23">
        <f>E75*F75</f>
        <v>1462.6484018264841</v>
      </c>
      <c r="H75" s="69">
        <f>G75*H8</f>
        <v>4398.183744292238</v>
      </c>
      <c r="I75" s="56">
        <f>ROUND(H75*1.25,0)</f>
        <v>5498</v>
      </c>
      <c r="J75" s="77"/>
      <c r="K75" s="108">
        <f t="shared" si="0"/>
        <v>2749</v>
      </c>
      <c r="L75" s="109">
        <f t="shared" si="1"/>
        <v>0</v>
      </c>
      <c r="M75" s="108">
        <f t="shared" si="2"/>
        <v>2199.2000000000003</v>
      </c>
      <c r="N75" s="109">
        <f t="shared" si="3"/>
        <v>0</v>
      </c>
    </row>
    <row r="76" spans="1:14" ht="12.75">
      <c r="A76" s="74"/>
      <c r="B76" s="6"/>
      <c r="C76" s="14"/>
      <c r="D76" s="4"/>
      <c r="E76" s="21"/>
      <c r="F76" s="21"/>
      <c r="G76" s="19"/>
      <c r="H76" s="20"/>
      <c r="I76" s="56"/>
      <c r="J76" s="78"/>
      <c r="K76" s="108">
        <f t="shared" si="0"/>
        <v>0</v>
      </c>
      <c r="L76" s="109">
        <f t="shared" si="1"/>
        <v>0</v>
      </c>
      <c r="M76" s="108">
        <f t="shared" si="2"/>
        <v>0</v>
      </c>
      <c r="N76" s="109">
        <f t="shared" si="3"/>
        <v>0</v>
      </c>
    </row>
    <row r="77" spans="1:14" ht="12.75">
      <c r="A77" s="74" t="s">
        <v>268</v>
      </c>
      <c r="B77" s="25" t="s">
        <v>269</v>
      </c>
      <c r="C77" s="14" t="s">
        <v>117</v>
      </c>
      <c r="D77" s="11" t="s">
        <v>28</v>
      </c>
      <c r="E77" s="21">
        <f>'расчет ФОТ'!$H$14</f>
        <v>182.83105022831052</v>
      </c>
      <c r="F77" s="21">
        <v>2.88</v>
      </c>
      <c r="G77" s="23">
        <f>E77*F77</f>
        <v>526.5534246575343</v>
      </c>
      <c r="H77" s="69">
        <f>G77*H8</f>
        <v>1583.3461479452055</v>
      </c>
      <c r="I77" s="56">
        <f>ROUND(H77*1.25,0)</f>
        <v>1979</v>
      </c>
      <c r="J77" s="77"/>
      <c r="K77" s="108">
        <f aca="true" t="shared" si="4" ref="K77:K140">I77*$L$3</f>
        <v>989.5</v>
      </c>
      <c r="L77" s="109">
        <f aca="true" t="shared" si="5" ref="L77:L140">J77*$L$3</f>
        <v>0</v>
      </c>
      <c r="M77" s="108">
        <f aca="true" t="shared" si="6" ref="M77:M140">I77*$N$3</f>
        <v>791.6</v>
      </c>
      <c r="N77" s="109">
        <f aca="true" t="shared" si="7" ref="N77:N140">J77*$N$3</f>
        <v>0</v>
      </c>
    </row>
    <row r="78" spans="1:14" ht="12.75">
      <c r="A78" s="74"/>
      <c r="B78" s="6"/>
      <c r="C78" s="14"/>
      <c r="D78" s="4"/>
      <c r="E78" s="21"/>
      <c r="F78" s="21"/>
      <c r="G78" s="19"/>
      <c r="H78" s="20"/>
      <c r="I78" s="56"/>
      <c r="J78" s="78"/>
      <c r="K78" s="108">
        <f t="shared" si="4"/>
        <v>0</v>
      </c>
      <c r="L78" s="109">
        <f t="shared" si="5"/>
        <v>0</v>
      </c>
      <c r="M78" s="108">
        <f t="shared" si="6"/>
        <v>0</v>
      </c>
      <c r="N78" s="109">
        <f t="shared" si="7"/>
        <v>0</v>
      </c>
    </row>
    <row r="79" spans="1:14" ht="22.5" customHeight="1">
      <c r="A79" s="74" t="s">
        <v>270</v>
      </c>
      <c r="B79" s="6" t="s">
        <v>182</v>
      </c>
      <c r="C79" s="14" t="s">
        <v>27</v>
      </c>
      <c r="D79" s="11" t="s">
        <v>31</v>
      </c>
      <c r="E79" s="21">
        <f>'расчет ФОТ'!$H$13</f>
        <v>172.38356164383563</v>
      </c>
      <c r="F79" s="21">
        <v>0.93</v>
      </c>
      <c r="G79" s="23">
        <f>E79*F79</f>
        <v>160.31671232876715</v>
      </c>
      <c r="H79" s="69">
        <f>G79*H8+G80*H8</f>
        <v>998.8589439269408</v>
      </c>
      <c r="I79" s="56">
        <f>ROUND(H79*1.25,0)</f>
        <v>1249</v>
      </c>
      <c r="J79" s="77">
        <f>ROUND(H79*1.298,0)</f>
        <v>1297</v>
      </c>
      <c r="K79" s="108">
        <f t="shared" si="4"/>
        <v>624.5</v>
      </c>
      <c r="L79" s="109">
        <f t="shared" si="5"/>
        <v>648.5</v>
      </c>
      <c r="M79" s="108">
        <f t="shared" si="6"/>
        <v>499.6</v>
      </c>
      <c r="N79" s="109">
        <f t="shared" si="7"/>
        <v>518.8000000000001</v>
      </c>
    </row>
    <row r="80" spans="1:14" ht="12.75">
      <c r="A80" s="74"/>
      <c r="B80" s="6" t="s">
        <v>271</v>
      </c>
      <c r="C80" s="14"/>
      <c r="D80" s="11" t="s">
        <v>28</v>
      </c>
      <c r="E80" s="21">
        <f>'расчет ФОТ'!$H$14</f>
        <v>182.83105022831052</v>
      </c>
      <c r="F80" s="21">
        <v>0.94</v>
      </c>
      <c r="G80" s="23">
        <f>E80*F80</f>
        <v>171.86118721461187</v>
      </c>
      <c r="H80" s="69"/>
      <c r="I80" s="56"/>
      <c r="J80" s="77"/>
      <c r="K80" s="108">
        <f t="shared" si="4"/>
        <v>0</v>
      </c>
      <c r="L80" s="109">
        <f t="shared" si="5"/>
        <v>0</v>
      </c>
      <c r="M80" s="108">
        <f t="shared" si="6"/>
        <v>0</v>
      </c>
      <c r="N80" s="109">
        <f t="shared" si="7"/>
        <v>0</v>
      </c>
    </row>
    <row r="81" spans="1:14" ht="12.75">
      <c r="A81" s="74"/>
      <c r="B81" s="6" t="s">
        <v>272</v>
      </c>
      <c r="C81" s="14"/>
      <c r="D81" s="4"/>
      <c r="E81" s="21"/>
      <c r="F81" s="21"/>
      <c r="G81" s="23"/>
      <c r="H81" s="69"/>
      <c r="I81" s="56"/>
      <c r="J81" s="78"/>
      <c r="K81" s="108">
        <f t="shared" si="4"/>
        <v>0</v>
      </c>
      <c r="L81" s="109">
        <f t="shared" si="5"/>
        <v>0</v>
      </c>
      <c r="M81" s="108">
        <f t="shared" si="6"/>
        <v>0</v>
      </c>
      <c r="N81" s="109">
        <f t="shared" si="7"/>
        <v>0</v>
      </c>
    </row>
    <row r="82" spans="1:14" ht="12.75">
      <c r="A82" s="74"/>
      <c r="B82" s="6" t="s">
        <v>273</v>
      </c>
      <c r="C82" s="14"/>
      <c r="D82" s="4"/>
      <c r="E82" s="21"/>
      <c r="F82" s="21"/>
      <c r="G82" s="19"/>
      <c r="H82" s="20"/>
      <c r="I82" s="56"/>
      <c r="J82" s="78"/>
      <c r="K82" s="108">
        <f t="shared" si="4"/>
        <v>0</v>
      </c>
      <c r="L82" s="109">
        <f t="shared" si="5"/>
        <v>0</v>
      </c>
      <c r="M82" s="108">
        <f t="shared" si="6"/>
        <v>0</v>
      </c>
      <c r="N82" s="109">
        <f t="shared" si="7"/>
        <v>0</v>
      </c>
    </row>
    <row r="83" spans="1:14" ht="12.75">
      <c r="A83" s="74"/>
      <c r="B83" s="6"/>
      <c r="C83" s="14"/>
      <c r="D83" s="4"/>
      <c r="E83" s="21"/>
      <c r="F83" s="21"/>
      <c r="G83" s="19"/>
      <c r="H83" s="20"/>
      <c r="I83" s="56"/>
      <c r="J83" s="78"/>
      <c r="K83" s="108">
        <f t="shared" si="4"/>
        <v>0</v>
      </c>
      <c r="L83" s="109">
        <f t="shared" si="5"/>
        <v>0</v>
      </c>
      <c r="M83" s="108">
        <f t="shared" si="6"/>
        <v>0</v>
      </c>
      <c r="N83" s="109">
        <f t="shared" si="7"/>
        <v>0</v>
      </c>
    </row>
    <row r="84" spans="1:14" ht="12.75">
      <c r="A84" s="74" t="s">
        <v>274</v>
      </c>
      <c r="B84" s="6" t="s">
        <v>182</v>
      </c>
      <c r="C84" s="14" t="s">
        <v>30</v>
      </c>
      <c r="D84" s="11" t="s">
        <v>28</v>
      </c>
      <c r="E84" s="21">
        <f>'расчет ФОТ'!$H$14</f>
        <v>182.83105022831052</v>
      </c>
      <c r="F84" s="21">
        <v>4.61</v>
      </c>
      <c r="G84" s="23">
        <f>E84*F84</f>
        <v>842.8511415525115</v>
      </c>
      <c r="H84" s="69">
        <f>G84*H8</f>
        <v>2534.453382648402</v>
      </c>
      <c r="I84" s="56">
        <f>ROUND(H84*1.25,0)</f>
        <v>3168</v>
      </c>
      <c r="J84" s="77"/>
      <c r="K84" s="108">
        <f t="shared" si="4"/>
        <v>1584</v>
      </c>
      <c r="L84" s="109">
        <f t="shared" si="5"/>
        <v>0</v>
      </c>
      <c r="M84" s="108">
        <f t="shared" si="6"/>
        <v>1267.2</v>
      </c>
      <c r="N84" s="109">
        <f t="shared" si="7"/>
        <v>0</v>
      </c>
    </row>
    <row r="85" spans="1:14" ht="12.75">
      <c r="A85" s="74"/>
      <c r="B85" s="6" t="s">
        <v>275</v>
      </c>
      <c r="C85" s="14"/>
      <c r="D85" s="4"/>
      <c r="E85" s="21"/>
      <c r="F85" s="21"/>
      <c r="G85" s="23"/>
      <c r="H85" s="69"/>
      <c r="I85" s="56"/>
      <c r="J85" s="78"/>
      <c r="K85" s="108">
        <f t="shared" si="4"/>
        <v>0</v>
      </c>
      <c r="L85" s="109">
        <f t="shared" si="5"/>
        <v>0</v>
      </c>
      <c r="M85" s="108">
        <f t="shared" si="6"/>
        <v>0</v>
      </c>
      <c r="N85" s="109">
        <f t="shared" si="7"/>
        <v>0</v>
      </c>
    </row>
    <row r="86" spans="1:14" ht="12.75">
      <c r="A86" s="74"/>
      <c r="B86" s="6"/>
      <c r="C86" s="14"/>
      <c r="D86" s="4"/>
      <c r="E86" s="21"/>
      <c r="F86" s="21"/>
      <c r="G86" s="19"/>
      <c r="H86" s="20"/>
      <c r="I86" s="56"/>
      <c r="J86" s="78"/>
      <c r="K86" s="108">
        <f t="shared" si="4"/>
        <v>0</v>
      </c>
      <c r="L86" s="109">
        <f t="shared" si="5"/>
        <v>0</v>
      </c>
      <c r="M86" s="108">
        <f t="shared" si="6"/>
        <v>0</v>
      </c>
      <c r="N86" s="109">
        <f t="shared" si="7"/>
        <v>0</v>
      </c>
    </row>
    <row r="87" spans="1:14" ht="12.75">
      <c r="A87" s="74" t="s">
        <v>276</v>
      </c>
      <c r="B87" s="6" t="s">
        <v>182</v>
      </c>
      <c r="C87" s="14" t="s">
        <v>30</v>
      </c>
      <c r="D87" s="11" t="s">
        <v>28</v>
      </c>
      <c r="E87" s="21">
        <f>'расчет ФОТ'!$H$14</f>
        <v>182.83105022831052</v>
      </c>
      <c r="F87" s="21">
        <v>5.48</v>
      </c>
      <c r="G87" s="23">
        <f>E87*F87</f>
        <v>1001.9141552511417</v>
      </c>
      <c r="H87" s="69">
        <f>G87*H8</f>
        <v>3012.755864840183</v>
      </c>
      <c r="I87" s="56">
        <f>ROUND(H87*1.25,0)</f>
        <v>3766</v>
      </c>
      <c r="J87" s="77"/>
      <c r="K87" s="108">
        <f t="shared" si="4"/>
        <v>1883</v>
      </c>
      <c r="L87" s="109">
        <f t="shared" si="5"/>
        <v>0</v>
      </c>
      <c r="M87" s="108">
        <f t="shared" si="6"/>
        <v>1506.4</v>
      </c>
      <c r="N87" s="109">
        <f t="shared" si="7"/>
        <v>0</v>
      </c>
    </row>
    <row r="88" spans="1:14" ht="12.75">
      <c r="A88" s="74"/>
      <c r="B88" s="6" t="s">
        <v>192</v>
      </c>
      <c r="C88" s="14"/>
      <c r="D88" s="4"/>
      <c r="E88" s="21"/>
      <c r="F88" s="21"/>
      <c r="G88" s="23"/>
      <c r="H88" s="69"/>
      <c r="I88" s="56"/>
      <c r="J88" s="78"/>
      <c r="K88" s="108">
        <f t="shared" si="4"/>
        <v>0</v>
      </c>
      <c r="L88" s="109">
        <f t="shared" si="5"/>
        <v>0</v>
      </c>
      <c r="M88" s="108">
        <f t="shared" si="6"/>
        <v>0</v>
      </c>
      <c r="N88" s="109">
        <f t="shared" si="7"/>
        <v>0</v>
      </c>
    </row>
    <row r="89" spans="1:14" ht="12.75">
      <c r="A89" s="74"/>
      <c r="B89" s="6"/>
      <c r="C89" s="14"/>
      <c r="D89" s="4"/>
      <c r="E89" s="21"/>
      <c r="F89" s="21"/>
      <c r="G89" s="19"/>
      <c r="H89" s="20"/>
      <c r="I89" s="56"/>
      <c r="J89" s="78"/>
      <c r="K89" s="108">
        <f t="shared" si="4"/>
        <v>0</v>
      </c>
      <c r="L89" s="109">
        <f t="shared" si="5"/>
        <v>0</v>
      </c>
      <c r="M89" s="108">
        <f t="shared" si="6"/>
        <v>0</v>
      </c>
      <c r="N89" s="109">
        <f t="shared" si="7"/>
        <v>0</v>
      </c>
    </row>
    <row r="90" spans="1:14" ht="12.75">
      <c r="A90" s="74" t="s">
        <v>277</v>
      </c>
      <c r="B90" s="6" t="s">
        <v>278</v>
      </c>
      <c r="C90" s="14" t="s">
        <v>30</v>
      </c>
      <c r="D90" s="11" t="s">
        <v>28</v>
      </c>
      <c r="E90" s="21">
        <f>'расчет ФОТ'!$H$14</f>
        <v>182.83105022831052</v>
      </c>
      <c r="F90" s="21">
        <v>2.74</v>
      </c>
      <c r="G90" s="23">
        <f>E90*F90</f>
        <v>500.95707762557083</v>
      </c>
      <c r="H90" s="69">
        <f>G90*H8</f>
        <v>1506.3779324200916</v>
      </c>
      <c r="I90" s="56">
        <f>ROUND(H90*1.25,0)</f>
        <v>1883</v>
      </c>
      <c r="J90" s="77"/>
      <c r="K90" s="108">
        <f t="shared" si="4"/>
        <v>941.5</v>
      </c>
      <c r="L90" s="109">
        <f t="shared" si="5"/>
        <v>0</v>
      </c>
      <c r="M90" s="108">
        <f t="shared" si="6"/>
        <v>753.2</v>
      </c>
      <c r="N90" s="109">
        <f t="shared" si="7"/>
        <v>0</v>
      </c>
    </row>
    <row r="91" spans="1:14" ht="12.75">
      <c r="A91" s="74"/>
      <c r="B91" s="6"/>
      <c r="C91" s="14"/>
      <c r="D91" s="4"/>
      <c r="E91" s="21"/>
      <c r="F91" s="21"/>
      <c r="G91" s="19"/>
      <c r="H91" s="20"/>
      <c r="I91" s="56"/>
      <c r="J91" s="78"/>
      <c r="K91" s="108">
        <f t="shared" si="4"/>
        <v>0</v>
      </c>
      <c r="L91" s="109">
        <f t="shared" si="5"/>
        <v>0</v>
      </c>
      <c r="M91" s="108">
        <f t="shared" si="6"/>
        <v>0</v>
      </c>
      <c r="N91" s="109">
        <f t="shared" si="7"/>
        <v>0</v>
      </c>
    </row>
    <row r="92" spans="1:14" ht="12.75">
      <c r="A92" s="74" t="s">
        <v>279</v>
      </c>
      <c r="B92" s="6" t="s">
        <v>280</v>
      </c>
      <c r="C92" s="14" t="s">
        <v>121</v>
      </c>
      <c r="D92" s="43" t="s">
        <v>281</v>
      </c>
      <c r="E92" s="21">
        <f>'расчет ФОТ'!$H$16</f>
        <v>138.69</v>
      </c>
      <c r="F92" s="21">
        <v>1.3</v>
      </c>
      <c r="G92" s="23">
        <f>E92*F92</f>
        <v>180.297</v>
      </c>
      <c r="H92" s="69">
        <f>G92*H8+G93*H8</f>
        <v>1216.017659821918</v>
      </c>
      <c r="I92" s="56">
        <f>ROUND(H92*1.25,0)</f>
        <v>1520</v>
      </c>
      <c r="J92" s="77"/>
      <c r="K92" s="108">
        <f t="shared" si="4"/>
        <v>760</v>
      </c>
      <c r="L92" s="109">
        <f t="shared" si="5"/>
        <v>0</v>
      </c>
      <c r="M92" s="108">
        <f t="shared" si="6"/>
        <v>608</v>
      </c>
      <c r="N92" s="109">
        <f t="shared" si="7"/>
        <v>0</v>
      </c>
    </row>
    <row r="93" spans="1:14" ht="12.75">
      <c r="A93" s="74"/>
      <c r="B93" s="6" t="s">
        <v>282</v>
      </c>
      <c r="C93" s="14"/>
      <c r="D93" s="11" t="s">
        <v>31</v>
      </c>
      <c r="E93" s="21">
        <f>'расчет ФОТ'!$H$13</f>
        <v>172.38356164383563</v>
      </c>
      <c r="F93" s="21">
        <v>1.3</v>
      </c>
      <c r="G93" s="23">
        <f>E93*F93</f>
        <v>224.09863013698634</v>
      </c>
      <c r="H93" s="69"/>
      <c r="I93" s="56"/>
      <c r="J93" s="77"/>
      <c r="K93" s="108">
        <f t="shared" si="4"/>
        <v>0</v>
      </c>
      <c r="L93" s="109">
        <f t="shared" si="5"/>
        <v>0</v>
      </c>
      <c r="M93" s="108">
        <f t="shared" si="6"/>
        <v>0</v>
      </c>
      <c r="N93" s="109">
        <f t="shared" si="7"/>
        <v>0</v>
      </c>
    </row>
    <row r="94" spans="1:14" ht="12.75">
      <c r="A94" s="74"/>
      <c r="B94" s="6"/>
      <c r="C94" s="14"/>
      <c r="D94" s="4"/>
      <c r="E94" s="21"/>
      <c r="F94" s="21"/>
      <c r="G94" s="19"/>
      <c r="H94" s="20"/>
      <c r="I94" s="56"/>
      <c r="J94" s="78"/>
      <c r="K94" s="108">
        <f t="shared" si="4"/>
        <v>0</v>
      </c>
      <c r="L94" s="109">
        <f t="shared" si="5"/>
        <v>0</v>
      </c>
      <c r="M94" s="108">
        <f t="shared" si="6"/>
        <v>0</v>
      </c>
      <c r="N94" s="109">
        <f t="shared" si="7"/>
        <v>0</v>
      </c>
    </row>
    <row r="95" spans="1:14" ht="12.75">
      <c r="A95" s="74" t="s">
        <v>283</v>
      </c>
      <c r="B95" s="54" t="s">
        <v>284</v>
      </c>
      <c r="C95" s="14" t="s">
        <v>30</v>
      </c>
      <c r="D95" s="43" t="s">
        <v>281</v>
      </c>
      <c r="E95" s="21">
        <f>'расчет ФОТ'!$H$16</f>
        <v>138.69</v>
      </c>
      <c r="F95" s="21">
        <v>3</v>
      </c>
      <c r="G95" s="23">
        <f>E95*F95</f>
        <v>416.07</v>
      </c>
      <c r="H95" s="69">
        <f>G95*H8+G96*H8</f>
        <v>2806.1945995890414</v>
      </c>
      <c r="I95" s="56">
        <f>ROUND(H95*1.25,0)</f>
        <v>3508</v>
      </c>
      <c r="J95" s="77"/>
      <c r="K95" s="108">
        <f t="shared" si="4"/>
        <v>1754</v>
      </c>
      <c r="L95" s="109">
        <f t="shared" si="5"/>
        <v>0</v>
      </c>
      <c r="M95" s="108">
        <f t="shared" si="6"/>
        <v>1403.2</v>
      </c>
      <c r="N95" s="109">
        <f t="shared" si="7"/>
        <v>0</v>
      </c>
    </row>
    <row r="96" spans="1:14" ht="12.75">
      <c r="A96" s="74"/>
      <c r="B96" s="6"/>
      <c r="C96" s="14"/>
      <c r="D96" s="11" t="s">
        <v>31</v>
      </c>
      <c r="E96" s="21">
        <f>'расчет ФОТ'!$H$13</f>
        <v>172.38356164383563</v>
      </c>
      <c r="F96" s="21">
        <v>3</v>
      </c>
      <c r="G96" s="23">
        <f>E96*F96</f>
        <v>517.1506849315069</v>
      </c>
      <c r="H96" s="69"/>
      <c r="I96" s="56"/>
      <c r="J96" s="77"/>
      <c r="K96" s="108">
        <f t="shared" si="4"/>
        <v>0</v>
      </c>
      <c r="L96" s="109">
        <f t="shared" si="5"/>
        <v>0</v>
      </c>
      <c r="M96" s="108">
        <f t="shared" si="6"/>
        <v>0</v>
      </c>
      <c r="N96" s="109">
        <f t="shared" si="7"/>
        <v>0</v>
      </c>
    </row>
    <row r="97" spans="1:14" ht="12.75">
      <c r="A97" s="74"/>
      <c r="B97" s="6"/>
      <c r="C97" s="14"/>
      <c r="D97" s="4"/>
      <c r="E97" s="21"/>
      <c r="F97" s="21"/>
      <c r="G97" s="23"/>
      <c r="H97" s="69"/>
      <c r="I97" s="56"/>
      <c r="J97" s="78"/>
      <c r="K97" s="108">
        <f t="shared" si="4"/>
        <v>0</v>
      </c>
      <c r="L97" s="109">
        <f t="shared" si="5"/>
        <v>0</v>
      </c>
      <c r="M97" s="108">
        <f t="shared" si="6"/>
        <v>0</v>
      </c>
      <c r="N97" s="109">
        <f t="shared" si="7"/>
        <v>0</v>
      </c>
    </row>
    <row r="98" spans="1:14" ht="12.75">
      <c r="A98" s="80" t="s">
        <v>285</v>
      </c>
      <c r="B98" s="6" t="s">
        <v>286</v>
      </c>
      <c r="C98" s="14" t="s">
        <v>287</v>
      </c>
      <c r="D98" s="11" t="s">
        <v>31</v>
      </c>
      <c r="E98" s="21">
        <f>'расчет ФОТ'!$H$13</f>
        <v>172.38356164383563</v>
      </c>
      <c r="F98" s="36">
        <v>2.5</v>
      </c>
      <c r="G98" s="23">
        <f>E98*F98</f>
        <v>430.95890410958907</v>
      </c>
      <c r="H98" s="69">
        <f>G98*H8+G99*H8</f>
        <v>2670.325844748859</v>
      </c>
      <c r="I98" s="56">
        <f>ROUND(H98*1.25,0)</f>
        <v>3338</v>
      </c>
      <c r="J98" s="77"/>
      <c r="K98" s="108">
        <f t="shared" si="4"/>
        <v>1669</v>
      </c>
      <c r="L98" s="109">
        <f t="shared" si="5"/>
        <v>0</v>
      </c>
      <c r="M98" s="108">
        <f t="shared" si="6"/>
        <v>1335.2</v>
      </c>
      <c r="N98" s="109">
        <f t="shared" si="7"/>
        <v>0</v>
      </c>
    </row>
    <row r="99" spans="1:14" ht="12.75">
      <c r="A99" s="80"/>
      <c r="B99" s="6" t="s">
        <v>288</v>
      </c>
      <c r="C99" s="14"/>
      <c r="D99" s="11" t="s">
        <v>28</v>
      </c>
      <c r="E99" s="21">
        <f>'расчет ФОТ'!$H$14</f>
        <v>182.83105022831052</v>
      </c>
      <c r="F99" s="36">
        <v>2.5</v>
      </c>
      <c r="G99" s="23">
        <f>E99*F99</f>
        <v>457.07762557077626</v>
      </c>
      <c r="H99" s="69"/>
      <c r="I99" s="56"/>
      <c r="J99" s="77"/>
      <c r="K99" s="108">
        <f t="shared" si="4"/>
        <v>0</v>
      </c>
      <c r="L99" s="109">
        <f t="shared" si="5"/>
        <v>0</v>
      </c>
      <c r="M99" s="108">
        <f t="shared" si="6"/>
        <v>0</v>
      </c>
      <c r="N99" s="109">
        <f t="shared" si="7"/>
        <v>0</v>
      </c>
    </row>
    <row r="100" spans="1:14" ht="12.75">
      <c r="A100" s="80"/>
      <c r="B100" s="6"/>
      <c r="C100" s="14"/>
      <c r="D100" s="4"/>
      <c r="E100" s="21"/>
      <c r="F100" s="36"/>
      <c r="G100" s="19"/>
      <c r="H100" s="20"/>
      <c r="I100" s="56"/>
      <c r="J100" s="78"/>
      <c r="K100" s="108">
        <f t="shared" si="4"/>
        <v>0</v>
      </c>
      <c r="L100" s="109">
        <f t="shared" si="5"/>
        <v>0</v>
      </c>
      <c r="M100" s="108">
        <f t="shared" si="6"/>
        <v>0</v>
      </c>
      <c r="N100" s="109">
        <f t="shared" si="7"/>
        <v>0</v>
      </c>
    </row>
    <row r="101" spans="1:14" ht="12.75">
      <c r="A101" s="80" t="s">
        <v>289</v>
      </c>
      <c r="B101" s="6" t="s">
        <v>286</v>
      </c>
      <c r="C101" s="14" t="s">
        <v>30</v>
      </c>
      <c r="D101" s="11" t="s">
        <v>28</v>
      </c>
      <c r="E101" s="21">
        <f>'расчет ФОТ'!$H$14</f>
        <v>182.83105022831052</v>
      </c>
      <c r="F101" s="36">
        <v>8</v>
      </c>
      <c r="G101" s="23">
        <f>E101*F101</f>
        <v>1462.6484018264841</v>
      </c>
      <c r="H101" s="69">
        <f>G101*H8+G102*H8</f>
        <v>9005.80480974125</v>
      </c>
      <c r="I101" s="56">
        <f>ROUND(H101*1.25,0)</f>
        <v>11257</v>
      </c>
      <c r="J101" s="77"/>
      <c r="K101" s="108">
        <f t="shared" si="4"/>
        <v>5628.5</v>
      </c>
      <c r="L101" s="109">
        <f t="shared" si="5"/>
        <v>0</v>
      </c>
      <c r="M101" s="108">
        <f t="shared" si="6"/>
        <v>4502.8</v>
      </c>
      <c r="N101" s="109">
        <f t="shared" si="7"/>
        <v>0</v>
      </c>
    </row>
    <row r="102" spans="1:14" ht="12.75">
      <c r="A102" s="80"/>
      <c r="B102" s="6" t="s">
        <v>290</v>
      </c>
      <c r="C102" s="14"/>
      <c r="D102" s="11" t="s">
        <v>29</v>
      </c>
      <c r="E102" s="21">
        <f>'расчет ФОТ'!$H$15</f>
        <v>191.53729071537293</v>
      </c>
      <c r="F102" s="36">
        <v>8</v>
      </c>
      <c r="G102" s="23">
        <f>E102*F102</f>
        <v>1532.2983257229835</v>
      </c>
      <c r="H102" s="69"/>
      <c r="I102" s="56"/>
      <c r="J102" s="77"/>
      <c r="K102" s="108">
        <f t="shared" si="4"/>
        <v>0</v>
      </c>
      <c r="L102" s="109">
        <f t="shared" si="5"/>
        <v>0</v>
      </c>
      <c r="M102" s="108">
        <f t="shared" si="6"/>
        <v>0</v>
      </c>
      <c r="N102" s="109">
        <f t="shared" si="7"/>
        <v>0</v>
      </c>
    </row>
    <row r="103" spans="1:14" ht="12.75">
      <c r="A103" s="80"/>
      <c r="B103" s="6"/>
      <c r="C103" s="14"/>
      <c r="D103" s="4"/>
      <c r="E103" s="21"/>
      <c r="F103" s="36"/>
      <c r="G103" s="19"/>
      <c r="H103" s="20"/>
      <c r="I103" s="56"/>
      <c r="J103" s="78"/>
      <c r="K103" s="108">
        <f t="shared" si="4"/>
        <v>0</v>
      </c>
      <c r="L103" s="109">
        <f t="shared" si="5"/>
        <v>0</v>
      </c>
      <c r="M103" s="108">
        <f t="shared" si="6"/>
        <v>0</v>
      </c>
      <c r="N103" s="109">
        <f t="shared" si="7"/>
        <v>0</v>
      </c>
    </row>
    <row r="104" spans="1:14" ht="12.75">
      <c r="A104" s="80" t="s">
        <v>291</v>
      </c>
      <c r="B104" s="6" t="s">
        <v>286</v>
      </c>
      <c r="C104" s="14" t="s">
        <v>30</v>
      </c>
      <c r="D104" s="11" t="s">
        <v>31</v>
      </c>
      <c r="E104" s="21">
        <f>'расчет ФОТ'!$H$13</f>
        <v>172.38356164383563</v>
      </c>
      <c r="F104" s="36">
        <v>4</v>
      </c>
      <c r="G104" s="23">
        <f>E104*F104</f>
        <v>689.5342465753425</v>
      </c>
      <c r="H104" s="69">
        <f>G104*H8+G105*H8</f>
        <v>4272.521351598174</v>
      </c>
      <c r="I104" s="56">
        <f>ROUND(H104*1.25,0)</f>
        <v>5341</v>
      </c>
      <c r="J104" s="77"/>
      <c r="K104" s="108">
        <f t="shared" si="4"/>
        <v>2670.5</v>
      </c>
      <c r="L104" s="109">
        <f t="shared" si="5"/>
        <v>0</v>
      </c>
      <c r="M104" s="108">
        <f t="shared" si="6"/>
        <v>2136.4</v>
      </c>
      <c r="N104" s="109">
        <f t="shared" si="7"/>
        <v>0</v>
      </c>
    </row>
    <row r="105" spans="1:14" ht="12.75">
      <c r="A105" s="80"/>
      <c r="B105" s="6" t="s">
        <v>292</v>
      </c>
      <c r="C105" s="14"/>
      <c r="D105" s="11" t="s">
        <v>28</v>
      </c>
      <c r="E105" s="21">
        <f>'расчет ФОТ'!$H$14</f>
        <v>182.83105022831052</v>
      </c>
      <c r="F105" s="36">
        <v>4</v>
      </c>
      <c r="G105" s="23">
        <f>E105*F105</f>
        <v>731.3242009132421</v>
      </c>
      <c r="H105" s="69"/>
      <c r="I105" s="56"/>
      <c r="J105" s="77"/>
      <c r="K105" s="108">
        <f t="shared" si="4"/>
        <v>0</v>
      </c>
      <c r="L105" s="109">
        <f t="shared" si="5"/>
        <v>0</v>
      </c>
      <c r="M105" s="108">
        <f t="shared" si="6"/>
        <v>0</v>
      </c>
      <c r="N105" s="109">
        <f t="shared" si="7"/>
        <v>0</v>
      </c>
    </row>
    <row r="106" spans="1:14" ht="12.75">
      <c r="A106" s="80"/>
      <c r="B106" s="6"/>
      <c r="C106" s="14"/>
      <c r="D106" s="4"/>
      <c r="E106" s="21"/>
      <c r="F106" s="36"/>
      <c r="G106" s="19"/>
      <c r="H106" s="20"/>
      <c r="I106" s="56"/>
      <c r="J106" s="78"/>
      <c r="K106" s="108">
        <f t="shared" si="4"/>
        <v>0</v>
      </c>
      <c r="L106" s="109">
        <f t="shared" si="5"/>
        <v>0</v>
      </c>
      <c r="M106" s="108">
        <f t="shared" si="6"/>
        <v>0</v>
      </c>
      <c r="N106" s="109">
        <f t="shared" si="7"/>
        <v>0</v>
      </c>
    </row>
    <row r="107" spans="1:14" ht="12.75">
      <c r="A107" s="80" t="s">
        <v>293</v>
      </c>
      <c r="B107" s="6" t="s">
        <v>286</v>
      </c>
      <c r="C107" s="14" t="s">
        <v>30</v>
      </c>
      <c r="D107" s="11" t="s">
        <v>31</v>
      </c>
      <c r="E107" s="21">
        <f>'расчет ФОТ'!$H$13</f>
        <v>172.38356164383563</v>
      </c>
      <c r="F107" s="36">
        <v>3</v>
      </c>
      <c r="G107" s="23">
        <f>E107*F107</f>
        <v>517.1506849315069</v>
      </c>
      <c r="H107" s="69">
        <f>G107*H8+G108*H8</f>
        <v>3204.3910136986306</v>
      </c>
      <c r="I107" s="56">
        <f>ROUND(H107*1.25,0)</f>
        <v>4005</v>
      </c>
      <c r="J107" s="77"/>
      <c r="K107" s="108">
        <f t="shared" si="4"/>
        <v>2002.5</v>
      </c>
      <c r="L107" s="109">
        <f t="shared" si="5"/>
        <v>0</v>
      </c>
      <c r="M107" s="108">
        <f t="shared" si="6"/>
        <v>1602</v>
      </c>
      <c r="N107" s="109">
        <f t="shared" si="7"/>
        <v>0</v>
      </c>
    </row>
    <row r="108" spans="1:14" ht="12.75">
      <c r="A108" s="80"/>
      <c r="B108" s="6" t="s">
        <v>294</v>
      </c>
      <c r="C108" s="14"/>
      <c r="D108" s="11" t="s">
        <v>28</v>
      </c>
      <c r="E108" s="21">
        <f>'расчет ФОТ'!$H$14</f>
        <v>182.83105022831052</v>
      </c>
      <c r="F108" s="36">
        <v>3</v>
      </c>
      <c r="G108" s="23">
        <f>E108*F108</f>
        <v>548.4931506849316</v>
      </c>
      <c r="H108" s="69"/>
      <c r="I108" s="56"/>
      <c r="J108" s="77"/>
      <c r="K108" s="108">
        <f t="shared" si="4"/>
        <v>0</v>
      </c>
      <c r="L108" s="109">
        <f t="shared" si="5"/>
        <v>0</v>
      </c>
      <c r="M108" s="108">
        <f t="shared" si="6"/>
        <v>0</v>
      </c>
      <c r="N108" s="109">
        <f t="shared" si="7"/>
        <v>0</v>
      </c>
    </row>
    <row r="109" spans="1:14" ht="12.75">
      <c r="A109" s="80"/>
      <c r="B109" s="6"/>
      <c r="C109" s="14"/>
      <c r="D109" s="4"/>
      <c r="E109" s="21"/>
      <c r="F109" s="36"/>
      <c r="G109" s="19"/>
      <c r="H109" s="20"/>
      <c r="I109" s="56"/>
      <c r="J109" s="78"/>
      <c r="K109" s="108">
        <f t="shared" si="4"/>
        <v>0</v>
      </c>
      <c r="L109" s="109">
        <f t="shared" si="5"/>
        <v>0</v>
      </c>
      <c r="M109" s="108">
        <f t="shared" si="6"/>
        <v>0</v>
      </c>
      <c r="N109" s="109">
        <f t="shared" si="7"/>
        <v>0</v>
      </c>
    </row>
    <row r="110" spans="1:14" ht="12.75">
      <c r="A110" s="80" t="s">
        <v>295</v>
      </c>
      <c r="B110" s="6" t="s">
        <v>296</v>
      </c>
      <c r="C110" s="29" t="s">
        <v>297</v>
      </c>
      <c r="D110" s="11" t="s">
        <v>31</v>
      </c>
      <c r="E110" s="21">
        <f>'расчет ФОТ'!$H$13</f>
        <v>172.38356164383563</v>
      </c>
      <c r="F110" s="36">
        <v>4</v>
      </c>
      <c r="G110" s="23">
        <f>E110*F110</f>
        <v>689.5342465753425</v>
      </c>
      <c r="H110" s="69">
        <f>G110*H8</f>
        <v>2073.429479452055</v>
      </c>
      <c r="I110" s="56">
        <f>ROUND(H110*1.25,0)</f>
        <v>2592</v>
      </c>
      <c r="J110" s="77"/>
      <c r="K110" s="108">
        <f t="shared" si="4"/>
        <v>1296</v>
      </c>
      <c r="L110" s="109">
        <f t="shared" si="5"/>
        <v>0</v>
      </c>
      <c r="M110" s="108">
        <f t="shared" si="6"/>
        <v>1036.8</v>
      </c>
      <c r="N110" s="109">
        <f t="shared" si="7"/>
        <v>0</v>
      </c>
    </row>
    <row r="111" spans="1:14" ht="12.75">
      <c r="A111" s="80"/>
      <c r="B111" s="6"/>
      <c r="C111" s="14"/>
      <c r="D111" s="4"/>
      <c r="E111" s="21"/>
      <c r="F111" s="36"/>
      <c r="G111" s="19"/>
      <c r="H111" s="20"/>
      <c r="I111" s="56"/>
      <c r="J111" s="78"/>
      <c r="K111" s="108">
        <f t="shared" si="4"/>
        <v>0</v>
      </c>
      <c r="L111" s="109">
        <f t="shared" si="5"/>
        <v>0</v>
      </c>
      <c r="M111" s="108">
        <f t="shared" si="6"/>
        <v>0</v>
      </c>
      <c r="N111" s="109">
        <f t="shared" si="7"/>
        <v>0</v>
      </c>
    </row>
    <row r="112" spans="1:14" ht="12.75">
      <c r="A112" s="80" t="s">
        <v>298</v>
      </c>
      <c r="B112" s="6" t="s">
        <v>299</v>
      </c>
      <c r="C112" s="14" t="s">
        <v>300</v>
      </c>
      <c r="D112" s="11" t="s">
        <v>31</v>
      </c>
      <c r="E112" s="21">
        <f>'расчет ФОТ'!$H$13</f>
        <v>172.38356164383563</v>
      </c>
      <c r="F112" s="36">
        <v>3</v>
      </c>
      <c r="G112" s="23">
        <f>E112*F112</f>
        <v>517.1506849315069</v>
      </c>
      <c r="H112" s="69">
        <f>G112*H8</f>
        <v>1555.0721095890415</v>
      </c>
      <c r="I112" s="56">
        <f>ROUND(H112*1.25,0)</f>
        <v>1944</v>
      </c>
      <c r="J112" s="77"/>
      <c r="K112" s="108">
        <f t="shared" si="4"/>
        <v>972</v>
      </c>
      <c r="L112" s="109">
        <f t="shared" si="5"/>
        <v>0</v>
      </c>
      <c r="M112" s="108">
        <f t="shared" si="6"/>
        <v>777.6</v>
      </c>
      <c r="N112" s="109">
        <f t="shared" si="7"/>
        <v>0</v>
      </c>
    </row>
    <row r="113" spans="1:14" ht="12.75">
      <c r="A113" s="74"/>
      <c r="B113" s="6"/>
      <c r="C113" s="14"/>
      <c r="D113" s="4"/>
      <c r="E113" s="21"/>
      <c r="F113" s="21"/>
      <c r="G113" s="19"/>
      <c r="H113" s="20"/>
      <c r="I113" s="56"/>
      <c r="J113" s="78"/>
      <c r="K113" s="108">
        <f t="shared" si="4"/>
        <v>0</v>
      </c>
      <c r="L113" s="109">
        <f t="shared" si="5"/>
        <v>0</v>
      </c>
      <c r="M113" s="108">
        <f t="shared" si="6"/>
        <v>0</v>
      </c>
      <c r="N113" s="109">
        <f t="shared" si="7"/>
        <v>0</v>
      </c>
    </row>
    <row r="114" spans="1:14" ht="12.75">
      <c r="A114" s="74" t="s">
        <v>301</v>
      </c>
      <c r="B114" s="6" t="s">
        <v>302</v>
      </c>
      <c r="C114" s="34" t="s">
        <v>303</v>
      </c>
      <c r="D114" s="11" t="s">
        <v>31</v>
      </c>
      <c r="E114" s="21">
        <f>'расчет ФОТ'!$H$13</f>
        <v>172.38356164383563</v>
      </c>
      <c r="F114" s="21">
        <v>1.44</v>
      </c>
      <c r="G114" s="23">
        <f>E114*F114</f>
        <v>248.2323287671233</v>
      </c>
      <c r="H114" s="69">
        <f>G114*H8+G115*H8</f>
        <v>1538.1076865753425</v>
      </c>
      <c r="I114" s="56">
        <f>ROUND(H114*1.25,0)</f>
        <v>1923</v>
      </c>
      <c r="J114" s="77"/>
      <c r="K114" s="108">
        <f t="shared" si="4"/>
        <v>961.5</v>
      </c>
      <c r="L114" s="109">
        <f t="shared" si="5"/>
        <v>0</v>
      </c>
      <c r="M114" s="108">
        <f t="shared" si="6"/>
        <v>769.2</v>
      </c>
      <c r="N114" s="109">
        <f t="shared" si="7"/>
        <v>0</v>
      </c>
    </row>
    <row r="115" spans="1:14" ht="12.75">
      <c r="A115" s="74"/>
      <c r="B115" s="6"/>
      <c r="C115" s="14"/>
      <c r="D115" s="11" t="s">
        <v>28</v>
      </c>
      <c r="E115" s="21">
        <f>'расчет ФОТ'!$H$14</f>
        <v>182.83105022831052</v>
      </c>
      <c r="F115" s="21">
        <v>1.44</v>
      </c>
      <c r="G115" s="23">
        <f>E115*F115</f>
        <v>263.27671232876713</v>
      </c>
      <c r="H115" s="69"/>
      <c r="I115" s="56"/>
      <c r="J115" s="77"/>
      <c r="K115" s="108">
        <f t="shared" si="4"/>
        <v>0</v>
      </c>
      <c r="L115" s="109">
        <f t="shared" si="5"/>
        <v>0</v>
      </c>
      <c r="M115" s="108">
        <f t="shared" si="6"/>
        <v>0</v>
      </c>
      <c r="N115" s="109">
        <f t="shared" si="7"/>
        <v>0</v>
      </c>
    </row>
    <row r="116" spans="1:14" ht="12.75">
      <c r="A116" s="74"/>
      <c r="B116" s="6"/>
      <c r="C116" s="14"/>
      <c r="D116" s="4"/>
      <c r="E116" s="21"/>
      <c r="F116" s="21"/>
      <c r="G116" s="19"/>
      <c r="H116" s="20"/>
      <c r="I116" s="56"/>
      <c r="J116" s="78"/>
      <c r="K116" s="108">
        <f t="shared" si="4"/>
        <v>0</v>
      </c>
      <c r="L116" s="109">
        <f t="shared" si="5"/>
        <v>0</v>
      </c>
      <c r="M116" s="108">
        <f t="shared" si="6"/>
        <v>0</v>
      </c>
      <c r="N116" s="109">
        <f t="shared" si="7"/>
        <v>0</v>
      </c>
    </row>
    <row r="117" spans="1:14" ht="12.75">
      <c r="A117" s="74" t="s">
        <v>304</v>
      </c>
      <c r="B117" s="6" t="s">
        <v>305</v>
      </c>
      <c r="C117" s="14" t="s">
        <v>306</v>
      </c>
      <c r="D117" s="11" t="s">
        <v>31</v>
      </c>
      <c r="E117" s="21">
        <f>'расчет ФОТ'!$H$13</f>
        <v>172.38356164383563</v>
      </c>
      <c r="F117" s="21">
        <v>3.4</v>
      </c>
      <c r="G117" s="23">
        <f>E117*F117</f>
        <v>586.1041095890412</v>
      </c>
      <c r="H117" s="69">
        <f>G117*H8+G118*H8</f>
        <v>3631.6431488584476</v>
      </c>
      <c r="I117" s="56">
        <f>ROUND(H117*1.25,0)</f>
        <v>4540</v>
      </c>
      <c r="J117" s="77">
        <f>ROUND(H117*1.298,0)</f>
        <v>4714</v>
      </c>
      <c r="K117" s="108">
        <f t="shared" si="4"/>
        <v>2270</v>
      </c>
      <c r="L117" s="109">
        <f t="shared" si="5"/>
        <v>2357</v>
      </c>
      <c r="M117" s="108">
        <f t="shared" si="6"/>
        <v>1816</v>
      </c>
      <c r="N117" s="109">
        <f t="shared" si="7"/>
        <v>1885.6000000000001</v>
      </c>
    </row>
    <row r="118" spans="1:14" ht="12.75">
      <c r="A118" s="74"/>
      <c r="B118" s="6" t="s">
        <v>307</v>
      </c>
      <c r="C118" s="29"/>
      <c r="D118" s="11" t="s">
        <v>28</v>
      </c>
      <c r="E118" s="21">
        <f>'расчет ФОТ'!$H$14</f>
        <v>182.83105022831052</v>
      </c>
      <c r="F118" s="21">
        <v>3.4</v>
      </c>
      <c r="G118" s="23">
        <f>E118*F118</f>
        <v>621.6255707762557</v>
      </c>
      <c r="H118" s="69"/>
      <c r="I118" s="56"/>
      <c r="J118" s="77"/>
      <c r="K118" s="108">
        <f t="shared" si="4"/>
        <v>0</v>
      </c>
      <c r="L118" s="109">
        <f t="shared" si="5"/>
        <v>0</v>
      </c>
      <c r="M118" s="108">
        <f t="shared" si="6"/>
        <v>0</v>
      </c>
      <c r="N118" s="109">
        <f t="shared" si="7"/>
        <v>0</v>
      </c>
    </row>
    <row r="119" spans="1:14" ht="12.75">
      <c r="A119" s="74"/>
      <c r="B119" s="6" t="s">
        <v>308</v>
      </c>
      <c r="C119" s="29"/>
      <c r="D119" s="4"/>
      <c r="E119" s="21"/>
      <c r="F119" s="21"/>
      <c r="G119" s="19"/>
      <c r="H119" s="20"/>
      <c r="I119" s="56"/>
      <c r="J119" s="78"/>
      <c r="K119" s="108">
        <f t="shared" si="4"/>
        <v>0</v>
      </c>
      <c r="L119" s="109">
        <f t="shared" si="5"/>
        <v>0</v>
      </c>
      <c r="M119" s="108">
        <f t="shared" si="6"/>
        <v>0</v>
      </c>
      <c r="N119" s="109">
        <f t="shared" si="7"/>
        <v>0</v>
      </c>
    </row>
    <row r="120" spans="1:14" ht="12.75">
      <c r="A120" s="74"/>
      <c r="B120" s="6" t="s">
        <v>309</v>
      </c>
      <c r="C120" s="29"/>
      <c r="D120" s="4"/>
      <c r="E120" s="21"/>
      <c r="F120" s="21"/>
      <c r="G120" s="19"/>
      <c r="H120" s="20"/>
      <c r="I120" s="56"/>
      <c r="J120" s="78"/>
      <c r="K120" s="108">
        <f t="shared" si="4"/>
        <v>0</v>
      </c>
      <c r="L120" s="109">
        <f t="shared" si="5"/>
        <v>0</v>
      </c>
      <c r="M120" s="108">
        <f t="shared" si="6"/>
        <v>0</v>
      </c>
      <c r="N120" s="109">
        <f t="shared" si="7"/>
        <v>0</v>
      </c>
    </row>
    <row r="121" spans="1:14" ht="12.75">
      <c r="A121" s="74"/>
      <c r="B121" s="6"/>
      <c r="C121" s="29"/>
      <c r="D121" s="4"/>
      <c r="E121" s="21"/>
      <c r="F121" s="21"/>
      <c r="G121" s="19"/>
      <c r="H121" s="20"/>
      <c r="I121" s="56"/>
      <c r="J121" s="78"/>
      <c r="K121" s="108">
        <f t="shared" si="4"/>
        <v>0</v>
      </c>
      <c r="L121" s="109">
        <f t="shared" si="5"/>
        <v>0</v>
      </c>
      <c r="M121" s="108">
        <f t="shared" si="6"/>
        <v>0</v>
      </c>
      <c r="N121" s="109">
        <f t="shared" si="7"/>
        <v>0</v>
      </c>
    </row>
    <row r="122" spans="1:14" ht="12.75">
      <c r="A122" s="74" t="s">
        <v>310</v>
      </c>
      <c r="B122" s="6" t="s">
        <v>311</v>
      </c>
      <c r="C122" s="14" t="s">
        <v>30</v>
      </c>
      <c r="D122" s="11" t="s">
        <v>31</v>
      </c>
      <c r="E122" s="21">
        <f>'расчет ФОТ'!$H$13</f>
        <v>172.38356164383563</v>
      </c>
      <c r="F122" s="21">
        <v>3.95</v>
      </c>
      <c r="G122" s="23">
        <f>E122*F122</f>
        <v>680.9150684931508</v>
      </c>
      <c r="H122" s="69">
        <f>G122*H8+G123*H8</f>
        <v>4219.114834703197</v>
      </c>
      <c r="I122" s="56">
        <f>ROUND(H122*1.25,0)</f>
        <v>5274</v>
      </c>
      <c r="J122" s="77">
        <f>ROUND(H122*1.298,0)</f>
        <v>5476</v>
      </c>
      <c r="K122" s="108">
        <f t="shared" si="4"/>
        <v>2637</v>
      </c>
      <c r="L122" s="109">
        <f t="shared" si="5"/>
        <v>2738</v>
      </c>
      <c r="M122" s="108">
        <f t="shared" si="6"/>
        <v>2109.6</v>
      </c>
      <c r="N122" s="109">
        <f t="shared" si="7"/>
        <v>2190.4</v>
      </c>
    </row>
    <row r="123" spans="1:14" ht="12.75">
      <c r="A123" s="74"/>
      <c r="B123" s="6" t="s">
        <v>312</v>
      </c>
      <c r="C123" s="14"/>
      <c r="D123" s="11" t="s">
        <v>28</v>
      </c>
      <c r="E123" s="21">
        <f>'расчет ФОТ'!$H$14</f>
        <v>182.83105022831052</v>
      </c>
      <c r="F123" s="21">
        <v>3.95</v>
      </c>
      <c r="G123" s="23">
        <f>E123*F123</f>
        <v>722.1826484018266</v>
      </c>
      <c r="H123" s="69"/>
      <c r="I123" s="56"/>
      <c r="J123" s="77"/>
      <c r="K123" s="108">
        <f t="shared" si="4"/>
        <v>0</v>
      </c>
      <c r="L123" s="109">
        <f t="shared" si="5"/>
        <v>0</v>
      </c>
      <c r="M123" s="108">
        <f t="shared" si="6"/>
        <v>0</v>
      </c>
      <c r="N123" s="109">
        <f t="shared" si="7"/>
        <v>0</v>
      </c>
    </row>
    <row r="124" spans="1:14" ht="12.75">
      <c r="A124" s="74"/>
      <c r="B124" s="6"/>
      <c r="C124" s="14"/>
      <c r="D124" s="4"/>
      <c r="E124" s="21"/>
      <c r="F124" s="21"/>
      <c r="G124" s="19"/>
      <c r="H124" s="20"/>
      <c r="I124" s="56"/>
      <c r="J124" s="78"/>
      <c r="K124" s="108">
        <f t="shared" si="4"/>
        <v>0</v>
      </c>
      <c r="L124" s="109">
        <f t="shared" si="5"/>
        <v>0</v>
      </c>
      <c r="M124" s="108">
        <f t="shared" si="6"/>
        <v>0</v>
      </c>
      <c r="N124" s="109">
        <f t="shared" si="7"/>
        <v>0</v>
      </c>
    </row>
    <row r="125" spans="1:14" ht="12.75">
      <c r="A125" s="74" t="s">
        <v>313</v>
      </c>
      <c r="B125" s="6" t="s">
        <v>314</v>
      </c>
      <c r="C125" s="14" t="s">
        <v>306</v>
      </c>
      <c r="D125" s="11" t="s">
        <v>31</v>
      </c>
      <c r="E125" s="21">
        <f>'расчет ФОТ'!$H$13</f>
        <v>172.38356164383563</v>
      </c>
      <c r="F125" s="21">
        <v>5.1</v>
      </c>
      <c r="G125" s="23">
        <f>E125*F125</f>
        <v>879.1561643835616</v>
      </c>
      <c r="H125" s="69">
        <f>G125*H8+G126*H8</f>
        <v>5447.464723287671</v>
      </c>
      <c r="I125" s="56">
        <f>ROUND(H125*1.25,0)</f>
        <v>6809</v>
      </c>
      <c r="J125" s="77">
        <f>ROUND(H125*1.298,0)</f>
        <v>7071</v>
      </c>
      <c r="K125" s="108">
        <f t="shared" si="4"/>
        <v>3404.5</v>
      </c>
      <c r="L125" s="109">
        <f t="shared" si="5"/>
        <v>3535.5</v>
      </c>
      <c r="M125" s="108">
        <f t="shared" si="6"/>
        <v>2723.6000000000004</v>
      </c>
      <c r="N125" s="109">
        <f t="shared" si="7"/>
        <v>2828.4</v>
      </c>
    </row>
    <row r="126" spans="1:14" ht="12.75">
      <c r="A126" s="74"/>
      <c r="B126" s="6" t="s">
        <v>307</v>
      </c>
      <c r="C126" s="35"/>
      <c r="D126" s="11" t="s">
        <v>28</v>
      </c>
      <c r="E126" s="21">
        <f>'расчет ФОТ'!$H$14</f>
        <v>182.83105022831052</v>
      </c>
      <c r="F126" s="21">
        <v>5.1</v>
      </c>
      <c r="G126" s="23">
        <f>E126*F126</f>
        <v>932.4383561643835</v>
      </c>
      <c r="H126" s="69"/>
      <c r="I126" s="56"/>
      <c r="J126" s="77"/>
      <c r="K126" s="108">
        <f t="shared" si="4"/>
        <v>0</v>
      </c>
      <c r="L126" s="109">
        <f t="shared" si="5"/>
        <v>0</v>
      </c>
      <c r="M126" s="108">
        <f t="shared" si="6"/>
        <v>0</v>
      </c>
      <c r="N126" s="109">
        <f t="shared" si="7"/>
        <v>0</v>
      </c>
    </row>
    <row r="127" spans="1:14" ht="12.75">
      <c r="A127" s="74"/>
      <c r="B127" s="6" t="s">
        <v>315</v>
      </c>
      <c r="C127" s="14"/>
      <c r="D127" s="4"/>
      <c r="E127" s="21"/>
      <c r="F127" s="21"/>
      <c r="G127" s="19"/>
      <c r="H127" s="20"/>
      <c r="I127" s="56"/>
      <c r="J127" s="78"/>
      <c r="K127" s="108">
        <f t="shared" si="4"/>
        <v>0</v>
      </c>
      <c r="L127" s="109">
        <f t="shared" si="5"/>
        <v>0</v>
      </c>
      <c r="M127" s="108">
        <f t="shared" si="6"/>
        <v>0</v>
      </c>
      <c r="N127" s="109">
        <f t="shared" si="7"/>
        <v>0</v>
      </c>
    </row>
    <row r="128" spans="1:14" ht="12.75">
      <c r="A128" s="74"/>
      <c r="B128" s="6" t="s">
        <v>316</v>
      </c>
      <c r="C128" s="14"/>
      <c r="D128" s="4"/>
      <c r="E128" s="21"/>
      <c r="F128" s="21"/>
      <c r="G128" s="19"/>
      <c r="H128" s="20"/>
      <c r="I128" s="56"/>
      <c r="J128" s="78"/>
      <c r="K128" s="108">
        <f t="shared" si="4"/>
        <v>0</v>
      </c>
      <c r="L128" s="109">
        <f t="shared" si="5"/>
        <v>0</v>
      </c>
      <c r="M128" s="108">
        <f t="shared" si="6"/>
        <v>0</v>
      </c>
      <c r="N128" s="109">
        <f t="shared" si="7"/>
        <v>0</v>
      </c>
    </row>
    <row r="129" spans="1:14" ht="12.75">
      <c r="A129" s="74"/>
      <c r="B129" s="6"/>
      <c r="C129" s="14"/>
      <c r="D129" s="4"/>
      <c r="E129" s="21"/>
      <c r="F129" s="21"/>
      <c r="G129" s="19"/>
      <c r="H129" s="20"/>
      <c r="I129" s="56"/>
      <c r="J129" s="78"/>
      <c r="K129" s="108">
        <f t="shared" si="4"/>
        <v>0</v>
      </c>
      <c r="L129" s="109">
        <f t="shared" si="5"/>
        <v>0</v>
      </c>
      <c r="M129" s="108">
        <f t="shared" si="6"/>
        <v>0</v>
      </c>
      <c r="N129" s="109">
        <f t="shared" si="7"/>
        <v>0</v>
      </c>
    </row>
    <row r="130" spans="1:14" ht="12.75">
      <c r="A130" s="74" t="s">
        <v>317</v>
      </c>
      <c r="B130" s="6" t="s">
        <v>314</v>
      </c>
      <c r="C130" s="14" t="s">
        <v>306</v>
      </c>
      <c r="D130" s="11" t="s">
        <v>31</v>
      </c>
      <c r="E130" s="21">
        <f>'расчет ФОТ'!$H$13</f>
        <v>172.38356164383563</v>
      </c>
      <c r="F130" s="21">
        <v>5.94</v>
      </c>
      <c r="G130" s="23">
        <f>E130*F130</f>
        <v>1023.9583561643838</v>
      </c>
      <c r="H130" s="69">
        <f>G130*H8+G131*H8</f>
        <v>6344.69420712329</v>
      </c>
      <c r="I130" s="56">
        <f>ROUND(H130*1.25,0)</f>
        <v>7931</v>
      </c>
      <c r="J130" s="77">
        <f>ROUND(H130*1.298,0)</f>
        <v>8235</v>
      </c>
      <c r="K130" s="108">
        <f t="shared" si="4"/>
        <v>3965.5</v>
      </c>
      <c r="L130" s="109">
        <f t="shared" si="5"/>
        <v>4117.5</v>
      </c>
      <c r="M130" s="108">
        <f t="shared" si="6"/>
        <v>3172.4</v>
      </c>
      <c r="N130" s="109">
        <f t="shared" si="7"/>
        <v>3294</v>
      </c>
    </row>
    <row r="131" spans="1:14" ht="12.75">
      <c r="A131" s="74"/>
      <c r="B131" s="6" t="s">
        <v>318</v>
      </c>
      <c r="C131" s="35"/>
      <c r="D131" s="11" t="s">
        <v>28</v>
      </c>
      <c r="E131" s="21">
        <f>'расчет ФОТ'!$H$14</f>
        <v>182.83105022831052</v>
      </c>
      <c r="F131" s="21">
        <v>5.94</v>
      </c>
      <c r="G131" s="23">
        <f>E131*F131</f>
        <v>1086.0164383561646</v>
      </c>
      <c r="H131" s="69"/>
      <c r="I131" s="56"/>
      <c r="J131" s="77"/>
      <c r="K131" s="108">
        <f t="shared" si="4"/>
        <v>0</v>
      </c>
      <c r="L131" s="109">
        <f t="shared" si="5"/>
        <v>0</v>
      </c>
      <c r="M131" s="108">
        <f t="shared" si="6"/>
        <v>0</v>
      </c>
      <c r="N131" s="109">
        <f t="shared" si="7"/>
        <v>0</v>
      </c>
    </row>
    <row r="132" spans="1:14" ht="12.75">
      <c r="A132" s="74"/>
      <c r="B132" s="6"/>
      <c r="C132" s="35"/>
      <c r="D132" s="4"/>
      <c r="E132" s="21"/>
      <c r="F132" s="21"/>
      <c r="G132" s="23"/>
      <c r="H132" s="69"/>
      <c r="I132" s="56"/>
      <c r="J132" s="78"/>
      <c r="K132" s="108">
        <f t="shared" si="4"/>
        <v>0</v>
      </c>
      <c r="L132" s="109">
        <f t="shared" si="5"/>
        <v>0</v>
      </c>
      <c r="M132" s="108">
        <f t="shared" si="6"/>
        <v>0</v>
      </c>
      <c r="N132" s="109">
        <f t="shared" si="7"/>
        <v>0</v>
      </c>
    </row>
    <row r="133" spans="1:14" ht="12.75">
      <c r="A133" s="74" t="s">
        <v>319</v>
      </c>
      <c r="B133" s="6" t="s">
        <v>314</v>
      </c>
      <c r="C133" s="14" t="s">
        <v>30</v>
      </c>
      <c r="D133" s="11" t="s">
        <v>31</v>
      </c>
      <c r="E133" s="21">
        <f>'расчет ФОТ'!$H$13</f>
        <v>172.38356164383563</v>
      </c>
      <c r="F133" s="21">
        <v>9.43</v>
      </c>
      <c r="G133" s="23">
        <f>E133*F133</f>
        <v>1625.57698630137</v>
      </c>
      <c r="H133" s="69">
        <f>G133*H8+G134*H8</f>
        <v>10072.469086392695</v>
      </c>
      <c r="I133" s="56">
        <f>ROUND(H133*1.25,0)</f>
        <v>12591</v>
      </c>
      <c r="J133" s="77">
        <f>ROUND(H133*1.298,0)</f>
        <v>13074</v>
      </c>
      <c r="K133" s="108">
        <f t="shared" si="4"/>
        <v>6295.5</v>
      </c>
      <c r="L133" s="109">
        <f t="shared" si="5"/>
        <v>6537</v>
      </c>
      <c r="M133" s="108">
        <f t="shared" si="6"/>
        <v>5036.400000000001</v>
      </c>
      <c r="N133" s="109">
        <f t="shared" si="7"/>
        <v>5229.6</v>
      </c>
    </row>
    <row r="134" spans="1:14" ht="12.75">
      <c r="A134" s="74"/>
      <c r="B134" s="6" t="s">
        <v>320</v>
      </c>
      <c r="C134" s="14"/>
      <c r="D134" s="11" t="s">
        <v>28</v>
      </c>
      <c r="E134" s="21">
        <f>'расчет ФОТ'!$H$14</f>
        <v>182.83105022831052</v>
      </c>
      <c r="F134" s="21">
        <v>9.43</v>
      </c>
      <c r="G134" s="23">
        <f>E134*F134</f>
        <v>1724.0968036529682</v>
      </c>
      <c r="H134" s="69"/>
      <c r="I134" s="56"/>
      <c r="J134" s="77"/>
      <c r="K134" s="108">
        <f t="shared" si="4"/>
        <v>0</v>
      </c>
      <c r="L134" s="109">
        <f t="shared" si="5"/>
        <v>0</v>
      </c>
      <c r="M134" s="108">
        <f t="shared" si="6"/>
        <v>0</v>
      </c>
      <c r="N134" s="109">
        <f t="shared" si="7"/>
        <v>0</v>
      </c>
    </row>
    <row r="135" spans="1:14" ht="12.75">
      <c r="A135" s="74"/>
      <c r="B135" s="6"/>
      <c r="C135" s="14"/>
      <c r="D135" s="4"/>
      <c r="E135" s="21"/>
      <c r="F135" s="21"/>
      <c r="G135" s="19"/>
      <c r="H135" s="20"/>
      <c r="I135" s="56"/>
      <c r="J135" s="78"/>
      <c r="K135" s="108">
        <f t="shared" si="4"/>
        <v>0</v>
      </c>
      <c r="L135" s="109">
        <f t="shared" si="5"/>
        <v>0</v>
      </c>
      <c r="M135" s="108">
        <f t="shared" si="6"/>
        <v>0</v>
      </c>
      <c r="N135" s="109">
        <f t="shared" si="7"/>
        <v>0</v>
      </c>
    </row>
    <row r="136" spans="1:14" ht="12.75">
      <c r="A136" s="74" t="s">
        <v>321</v>
      </c>
      <c r="B136" s="6" t="s">
        <v>314</v>
      </c>
      <c r="C136" s="14" t="s">
        <v>30</v>
      </c>
      <c r="D136" s="11" t="s">
        <v>31</v>
      </c>
      <c r="E136" s="21">
        <f>'расчет ФОТ'!$H$13</f>
        <v>172.38356164383563</v>
      </c>
      <c r="F136" s="21">
        <v>11.45</v>
      </c>
      <c r="G136" s="23">
        <f>E136*F136</f>
        <v>1973.7917808219179</v>
      </c>
      <c r="H136" s="69">
        <f>G136*H8+G137*H8</f>
        <v>12230.092368949772</v>
      </c>
      <c r="I136" s="56">
        <f>ROUND(H136*1.25,0)</f>
        <v>15288</v>
      </c>
      <c r="J136" s="77"/>
      <c r="K136" s="108">
        <f t="shared" si="4"/>
        <v>7644</v>
      </c>
      <c r="L136" s="109">
        <f t="shared" si="5"/>
        <v>0</v>
      </c>
      <c r="M136" s="108">
        <f t="shared" si="6"/>
        <v>6115.200000000001</v>
      </c>
      <c r="N136" s="109">
        <f t="shared" si="7"/>
        <v>0</v>
      </c>
    </row>
    <row r="137" spans="1:14" ht="12.75">
      <c r="A137" s="74"/>
      <c r="B137" s="6" t="s">
        <v>322</v>
      </c>
      <c r="C137" s="14"/>
      <c r="D137" s="11" t="s">
        <v>28</v>
      </c>
      <c r="E137" s="21">
        <f>'расчет ФОТ'!$H$14</f>
        <v>182.83105022831052</v>
      </c>
      <c r="F137" s="21">
        <v>11.45</v>
      </c>
      <c r="G137" s="23">
        <f>E137*F137</f>
        <v>2093.415525114155</v>
      </c>
      <c r="H137" s="69"/>
      <c r="I137" s="56"/>
      <c r="J137" s="77"/>
      <c r="K137" s="108">
        <f t="shared" si="4"/>
        <v>0</v>
      </c>
      <c r="L137" s="109">
        <f t="shared" si="5"/>
        <v>0</v>
      </c>
      <c r="M137" s="108">
        <f t="shared" si="6"/>
        <v>0</v>
      </c>
      <c r="N137" s="109">
        <f t="shared" si="7"/>
        <v>0</v>
      </c>
    </row>
    <row r="138" spans="1:14" ht="12.75">
      <c r="A138" s="74"/>
      <c r="B138" s="6"/>
      <c r="C138" s="14"/>
      <c r="D138" s="4"/>
      <c r="E138" s="21"/>
      <c r="F138" s="21"/>
      <c r="G138" s="23"/>
      <c r="H138" s="69"/>
      <c r="I138" s="56"/>
      <c r="J138" s="78"/>
      <c r="K138" s="108">
        <f t="shared" si="4"/>
        <v>0</v>
      </c>
      <c r="L138" s="109">
        <f t="shared" si="5"/>
        <v>0</v>
      </c>
      <c r="M138" s="108">
        <f t="shared" si="6"/>
        <v>0</v>
      </c>
      <c r="N138" s="109">
        <f t="shared" si="7"/>
        <v>0</v>
      </c>
    </row>
    <row r="139" spans="1:14" ht="12.75">
      <c r="A139" s="74" t="s">
        <v>323</v>
      </c>
      <c r="B139" s="6" t="s">
        <v>324</v>
      </c>
      <c r="C139" s="14" t="s">
        <v>306</v>
      </c>
      <c r="D139" s="11" t="s">
        <v>31</v>
      </c>
      <c r="E139" s="21">
        <f>'расчет ФОТ'!$H$13</f>
        <v>172.38356164383563</v>
      </c>
      <c r="F139" s="36">
        <v>16.5</v>
      </c>
      <c r="G139" s="23">
        <f>E139*F139</f>
        <v>2844.328767123288</v>
      </c>
      <c r="H139" s="69">
        <f>G139*H8+G140*H8</f>
        <v>17624.150575342468</v>
      </c>
      <c r="I139" s="56">
        <f>ROUND(H139*1.25,0)</f>
        <v>22030</v>
      </c>
      <c r="J139" s="77"/>
      <c r="K139" s="108">
        <f t="shared" si="4"/>
        <v>11015</v>
      </c>
      <c r="L139" s="109">
        <f t="shared" si="5"/>
        <v>0</v>
      </c>
      <c r="M139" s="108">
        <f t="shared" si="6"/>
        <v>8812</v>
      </c>
      <c r="N139" s="109">
        <f t="shared" si="7"/>
        <v>0</v>
      </c>
    </row>
    <row r="140" spans="1:14" ht="12.75">
      <c r="A140" s="74"/>
      <c r="B140" s="6" t="s">
        <v>325</v>
      </c>
      <c r="C140" s="14"/>
      <c r="D140" s="11" t="s">
        <v>28</v>
      </c>
      <c r="E140" s="21">
        <f>'расчет ФОТ'!$H$14</f>
        <v>182.83105022831052</v>
      </c>
      <c r="F140" s="21">
        <v>16.5</v>
      </c>
      <c r="G140" s="23">
        <f>E140*F140</f>
        <v>3016.7123287671234</v>
      </c>
      <c r="H140" s="69"/>
      <c r="I140" s="56"/>
      <c r="J140" s="77"/>
      <c r="K140" s="108">
        <f t="shared" si="4"/>
        <v>0</v>
      </c>
      <c r="L140" s="109">
        <f t="shared" si="5"/>
        <v>0</v>
      </c>
      <c r="M140" s="108">
        <f t="shared" si="6"/>
        <v>0</v>
      </c>
      <c r="N140" s="109">
        <f t="shared" si="7"/>
        <v>0</v>
      </c>
    </row>
    <row r="141" spans="1:14" ht="12.75">
      <c r="A141" s="74"/>
      <c r="B141" s="6"/>
      <c r="C141" s="14"/>
      <c r="D141" s="4"/>
      <c r="E141" s="21"/>
      <c r="F141" s="21"/>
      <c r="G141" s="23"/>
      <c r="H141" s="69"/>
      <c r="I141" s="56"/>
      <c r="J141" s="77"/>
      <c r="K141" s="108">
        <f aca="true" t="shared" si="8" ref="K141:K204">I141*$L$3</f>
        <v>0</v>
      </c>
      <c r="L141" s="109">
        <f aca="true" t="shared" si="9" ref="L141:L204">J141*$L$3</f>
        <v>0</v>
      </c>
      <c r="M141" s="108">
        <f aca="true" t="shared" si="10" ref="M141:M204">I141*$N$3</f>
        <v>0</v>
      </c>
      <c r="N141" s="109">
        <f aca="true" t="shared" si="11" ref="N141:N204">J141*$N$3</f>
        <v>0</v>
      </c>
    </row>
    <row r="142" spans="1:14" ht="12.75">
      <c r="A142" s="74" t="s">
        <v>326</v>
      </c>
      <c r="B142" s="6" t="s">
        <v>327</v>
      </c>
      <c r="C142" s="14" t="s">
        <v>30</v>
      </c>
      <c r="D142" s="11" t="s">
        <v>31</v>
      </c>
      <c r="E142" s="21">
        <f>'расчет ФОТ'!$H$13</f>
        <v>172.38356164383563</v>
      </c>
      <c r="F142" s="21">
        <v>23.75</v>
      </c>
      <c r="G142" s="23">
        <f>E142*F142</f>
        <v>4094.109589041096</v>
      </c>
      <c r="H142" s="69">
        <f>G142*H8+G143*H8</f>
        <v>25368.095525114157</v>
      </c>
      <c r="I142" s="56">
        <f>ROUND(H142*1.25,0)</f>
        <v>31710</v>
      </c>
      <c r="J142" s="77"/>
      <c r="K142" s="108">
        <f t="shared" si="8"/>
        <v>15855</v>
      </c>
      <c r="L142" s="109">
        <f t="shared" si="9"/>
        <v>0</v>
      </c>
      <c r="M142" s="108">
        <f t="shared" si="10"/>
        <v>12684</v>
      </c>
      <c r="N142" s="109">
        <f t="shared" si="11"/>
        <v>0</v>
      </c>
    </row>
    <row r="143" spans="1:14" ht="12.75">
      <c r="A143" s="74"/>
      <c r="B143" s="6" t="s">
        <v>328</v>
      </c>
      <c r="C143" s="14"/>
      <c r="D143" s="11" t="s">
        <v>28</v>
      </c>
      <c r="E143" s="21">
        <f>'расчет ФОТ'!$H$14</f>
        <v>182.83105022831052</v>
      </c>
      <c r="F143" s="21">
        <v>23.75</v>
      </c>
      <c r="G143" s="23">
        <f>E143*F143</f>
        <v>4342.237442922375</v>
      </c>
      <c r="H143" s="69"/>
      <c r="I143" s="56"/>
      <c r="J143" s="77"/>
      <c r="K143" s="108">
        <f t="shared" si="8"/>
        <v>0</v>
      </c>
      <c r="L143" s="109">
        <f t="shared" si="9"/>
        <v>0</v>
      </c>
      <c r="M143" s="108">
        <f t="shared" si="10"/>
        <v>0</v>
      </c>
      <c r="N143" s="109">
        <f t="shared" si="11"/>
        <v>0</v>
      </c>
    </row>
    <row r="144" spans="1:14" ht="12.75">
      <c r="A144" s="74"/>
      <c r="B144" s="31"/>
      <c r="C144" s="14"/>
      <c r="D144" s="4"/>
      <c r="E144" s="21"/>
      <c r="F144" s="21"/>
      <c r="G144" s="23"/>
      <c r="H144" s="69"/>
      <c r="I144" s="56"/>
      <c r="J144" s="78"/>
      <c r="K144" s="108">
        <f t="shared" si="8"/>
        <v>0</v>
      </c>
      <c r="L144" s="109">
        <f t="shared" si="9"/>
        <v>0</v>
      </c>
      <c r="M144" s="108">
        <f t="shared" si="10"/>
        <v>0</v>
      </c>
      <c r="N144" s="109">
        <f t="shared" si="11"/>
        <v>0</v>
      </c>
    </row>
    <row r="145" spans="1:14" ht="12.75">
      <c r="A145" s="74" t="s">
        <v>329</v>
      </c>
      <c r="B145" s="6" t="s">
        <v>327</v>
      </c>
      <c r="C145" s="14" t="s">
        <v>30</v>
      </c>
      <c r="D145" s="11" t="s">
        <v>31</v>
      </c>
      <c r="E145" s="21">
        <f>'расчет ФОТ'!$H$13</f>
        <v>172.38356164383563</v>
      </c>
      <c r="F145" s="21">
        <v>34.2</v>
      </c>
      <c r="G145" s="23">
        <f>E145*F145</f>
        <v>5895.517808219179</v>
      </c>
      <c r="H145" s="69">
        <f>G145*H8+G146*H8</f>
        <v>36530.05755616439</v>
      </c>
      <c r="I145" s="56">
        <f>ROUND(H145*1.25,0)</f>
        <v>45663</v>
      </c>
      <c r="J145" s="77"/>
      <c r="K145" s="108">
        <f t="shared" si="8"/>
        <v>22831.5</v>
      </c>
      <c r="L145" s="109">
        <f t="shared" si="9"/>
        <v>0</v>
      </c>
      <c r="M145" s="108">
        <f t="shared" si="10"/>
        <v>18265.2</v>
      </c>
      <c r="N145" s="109">
        <f t="shared" si="11"/>
        <v>0</v>
      </c>
    </row>
    <row r="146" spans="1:14" ht="12.75">
      <c r="A146" s="74"/>
      <c r="B146" s="6" t="s">
        <v>330</v>
      </c>
      <c r="C146" s="14"/>
      <c r="D146" s="11" t="s">
        <v>28</v>
      </c>
      <c r="E146" s="21">
        <f>'расчет ФОТ'!$H$14</f>
        <v>182.83105022831052</v>
      </c>
      <c r="F146" s="36">
        <v>34.2</v>
      </c>
      <c r="G146" s="23">
        <f>E146*F146</f>
        <v>6252.82191780822</v>
      </c>
      <c r="H146" s="69"/>
      <c r="I146" s="56"/>
      <c r="J146" s="77"/>
      <c r="K146" s="108">
        <f t="shared" si="8"/>
        <v>0</v>
      </c>
      <c r="L146" s="109">
        <f t="shared" si="9"/>
        <v>0</v>
      </c>
      <c r="M146" s="108">
        <f t="shared" si="10"/>
        <v>0</v>
      </c>
      <c r="N146" s="109">
        <f t="shared" si="11"/>
        <v>0</v>
      </c>
    </row>
    <row r="147" spans="1:14" ht="12.75">
      <c r="A147" s="74"/>
      <c r="B147" s="6"/>
      <c r="C147" s="14"/>
      <c r="D147" s="4"/>
      <c r="E147" s="21"/>
      <c r="F147" s="21"/>
      <c r="G147" s="19"/>
      <c r="H147" s="20"/>
      <c r="I147" s="56"/>
      <c r="J147" s="78"/>
      <c r="K147" s="108">
        <f t="shared" si="8"/>
        <v>0</v>
      </c>
      <c r="L147" s="109">
        <f t="shared" si="9"/>
        <v>0</v>
      </c>
      <c r="M147" s="108">
        <f t="shared" si="10"/>
        <v>0</v>
      </c>
      <c r="N147" s="109">
        <f t="shared" si="11"/>
        <v>0</v>
      </c>
    </row>
    <row r="148" spans="1:14" ht="12.75">
      <c r="A148" s="81" t="s">
        <v>331</v>
      </c>
      <c r="B148" s="6" t="s">
        <v>332</v>
      </c>
      <c r="C148" s="14" t="s">
        <v>306</v>
      </c>
      <c r="D148" s="11" t="s">
        <v>31</v>
      </c>
      <c r="E148" s="21">
        <f>'расчет ФОТ'!$H$13</f>
        <v>172.38356164383563</v>
      </c>
      <c r="F148" s="21">
        <v>3.05</v>
      </c>
      <c r="G148" s="23">
        <f>E148*F148</f>
        <v>525.7698630136987</v>
      </c>
      <c r="H148" s="69">
        <f>G148*H8+G149*H8</f>
        <v>3257.7975305936075</v>
      </c>
      <c r="I148" s="56">
        <f>ROUND(H148*1.25,0)</f>
        <v>4072</v>
      </c>
      <c r="J148" s="77"/>
      <c r="K148" s="108">
        <f t="shared" si="8"/>
        <v>2036</v>
      </c>
      <c r="L148" s="109">
        <f t="shared" si="9"/>
        <v>0</v>
      </c>
      <c r="M148" s="108">
        <f t="shared" si="10"/>
        <v>1628.8000000000002</v>
      </c>
      <c r="N148" s="109">
        <f t="shared" si="11"/>
        <v>0</v>
      </c>
    </row>
    <row r="149" spans="1:14" ht="12.75">
      <c r="A149" s="74"/>
      <c r="B149" s="6" t="s">
        <v>333</v>
      </c>
      <c r="C149" s="14"/>
      <c r="D149" s="11" t="s">
        <v>28</v>
      </c>
      <c r="E149" s="21">
        <f>'расчет ФОТ'!$H$14</f>
        <v>182.83105022831052</v>
      </c>
      <c r="F149" s="21">
        <v>3.05</v>
      </c>
      <c r="G149" s="23">
        <f>E149*F149</f>
        <v>557.634703196347</v>
      </c>
      <c r="H149" s="69"/>
      <c r="I149" s="56"/>
      <c r="J149" s="77"/>
      <c r="K149" s="108">
        <f t="shared" si="8"/>
        <v>0</v>
      </c>
      <c r="L149" s="109">
        <f t="shared" si="9"/>
        <v>0</v>
      </c>
      <c r="M149" s="108">
        <f t="shared" si="10"/>
        <v>0</v>
      </c>
      <c r="N149" s="109">
        <f t="shared" si="11"/>
        <v>0</v>
      </c>
    </row>
    <row r="150" spans="1:14" ht="12.75">
      <c r="A150" s="74"/>
      <c r="B150" s="6" t="s">
        <v>334</v>
      </c>
      <c r="C150" s="14"/>
      <c r="D150" s="4"/>
      <c r="E150" s="21"/>
      <c r="F150" s="21"/>
      <c r="G150" s="23"/>
      <c r="H150" s="69"/>
      <c r="I150" s="56"/>
      <c r="J150" s="77"/>
      <c r="K150" s="108">
        <f t="shared" si="8"/>
        <v>0</v>
      </c>
      <c r="L150" s="109">
        <f t="shared" si="9"/>
        <v>0</v>
      </c>
      <c r="M150" s="108">
        <f t="shared" si="10"/>
        <v>0</v>
      </c>
      <c r="N150" s="109">
        <f t="shared" si="11"/>
        <v>0</v>
      </c>
    </row>
    <row r="151" spans="1:14" ht="12.75">
      <c r="A151" s="74"/>
      <c r="B151" s="6" t="s">
        <v>309</v>
      </c>
      <c r="C151" s="14"/>
      <c r="D151" s="4"/>
      <c r="E151" s="21"/>
      <c r="F151" s="21"/>
      <c r="G151" s="19"/>
      <c r="H151" s="20"/>
      <c r="I151" s="56"/>
      <c r="J151" s="78"/>
      <c r="K151" s="108">
        <f t="shared" si="8"/>
        <v>0</v>
      </c>
      <c r="L151" s="109">
        <f t="shared" si="9"/>
        <v>0</v>
      </c>
      <c r="M151" s="108">
        <f t="shared" si="10"/>
        <v>0</v>
      </c>
      <c r="N151" s="109">
        <f t="shared" si="11"/>
        <v>0</v>
      </c>
    </row>
    <row r="152" spans="1:14" ht="12.75">
      <c r="A152" s="74"/>
      <c r="B152" s="6"/>
      <c r="C152" s="14"/>
      <c r="D152" s="4"/>
      <c r="E152" s="21"/>
      <c r="F152" s="21"/>
      <c r="G152" s="19"/>
      <c r="H152" s="20"/>
      <c r="I152" s="56"/>
      <c r="J152" s="78"/>
      <c r="K152" s="108">
        <f t="shared" si="8"/>
        <v>0</v>
      </c>
      <c r="L152" s="109">
        <f t="shared" si="9"/>
        <v>0</v>
      </c>
      <c r="M152" s="108">
        <f t="shared" si="10"/>
        <v>0</v>
      </c>
      <c r="N152" s="109">
        <f t="shared" si="11"/>
        <v>0</v>
      </c>
    </row>
    <row r="153" spans="1:14" ht="20.25" customHeight="1">
      <c r="A153" s="81" t="s">
        <v>335</v>
      </c>
      <c r="B153" s="6" t="s">
        <v>336</v>
      </c>
      <c r="C153" s="14" t="s">
        <v>306</v>
      </c>
      <c r="D153" s="11" t="s">
        <v>31</v>
      </c>
      <c r="E153" s="21">
        <f>'расчет ФОТ'!$H$13</f>
        <v>172.38356164383563</v>
      </c>
      <c r="F153" s="21">
        <v>3.5</v>
      </c>
      <c r="G153" s="23">
        <f>E153*F153</f>
        <v>603.3424657534247</v>
      </c>
      <c r="H153" s="69">
        <f>G153*H8+G154*H8</f>
        <v>3738.4561826484023</v>
      </c>
      <c r="I153" s="56">
        <f>ROUND(H153*1.25,0)</f>
        <v>4673</v>
      </c>
      <c r="J153" s="77"/>
      <c r="K153" s="108">
        <f t="shared" si="8"/>
        <v>2336.5</v>
      </c>
      <c r="L153" s="109">
        <f t="shared" si="9"/>
        <v>0</v>
      </c>
      <c r="M153" s="108">
        <f t="shared" si="10"/>
        <v>1869.2</v>
      </c>
      <c r="N153" s="109">
        <f t="shared" si="11"/>
        <v>0</v>
      </c>
    </row>
    <row r="154" spans="1:14" ht="13.5" customHeight="1">
      <c r="A154" s="74"/>
      <c r="B154" s="6"/>
      <c r="C154" s="14"/>
      <c r="D154" s="11" t="s">
        <v>28</v>
      </c>
      <c r="E154" s="21">
        <f>'расчет ФОТ'!$H$14</f>
        <v>182.83105022831052</v>
      </c>
      <c r="F154" s="21">
        <v>3.5</v>
      </c>
      <c r="G154" s="23">
        <f>E154*F154</f>
        <v>639.9086757990868</v>
      </c>
      <c r="H154" s="69"/>
      <c r="I154" s="56"/>
      <c r="J154" s="77"/>
      <c r="K154" s="108">
        <f t="shared" si="8"/>
        <v>0</v>
      </c>
      <c r="L154" s="109">
        <f t="shared" si="9"/>
        <v>0</v>
      </c>
      <c r="M154" s="108">
        <f t="shared" si="10"/>
        <v>0</v>
      </c>
      <c r="N154" s="109">
        <f t="shared" si="11"/>
        <v>0</v>
      </c>
    </row>
    <row r="155" spans="1:14" ht="12.75">
      <c r="A155" s="74"/>
      <c r="B155" s="6"/>
      <c r="C155" s="14"/>
      <c r="D155" s="11"/>
      <c r="E155" s="21"/>
      <c r="F155" s="21"/>
      <c r="G155" s="19"/>
      <c r="H155" s="20"/>
      <c r="I155" s="56"/>
      <c r="J155" s="78"/>
      <c r="K155" s="108">
        <f t="shared" si="8"/>
        <v>0</v>
      </c>
      <c r="L155" s="109">
        <f t="shared" si="9"/>
        <v>0</v>
      </c>
      <c r="M155" s="108">
        <f t="shared" si="10"/>
        <v>0</v>
      </c>
      <c r="N155" s="109">
        <f t="shared" si="11"/>
        <v>0</v>
      </c>
    </row>
    <row r="156" spans="1:14" ht="12.75">
      <c r="A156" s="81" t="s">
        <v>337</v>
      </c>
      <c r="B156" s="6" t="s">
        <v>338</v>
      </c>
      <c r="C156" s="14" t="s">
        <v>30</v>
      </c>
      <c r="D156" s="11" t="s">
        <v>31</v>
      </c>
      <c r="E156" s="21">
        <f>'расчет ФОТ'!$H$13</f>
        <v>172.38356164383563</v>
      </c>
      <c r="F156" s="21">
        <v>4.6</v>
      </c>
      <c r="G156" s="23">
        <f>E156*F156</f>
        <v>792.9643835616439</v>
      </c>
      <c r="H156" s="69">
        <f>G156*H8+G157*H8</f>
        <v>4913.399554337901</v>
      </c>
      <c r="I156" s="56">
        <f>ROUND(H156*1.25,0)</f>
        <v>6142</v>
      </c>
      <c r="J156" s="77"/>
      <c r="K156" s="108">
        <f t="shared" si="8"/>
        <v>3071</v>
      </c>
      <c r="L156" s="109">
        <f t="shared" si="9"/>
        <v>0</v>
      </c>
      <c r="M156" s="108">
        <f t="shared" si="10"/>
        <v>2456.8</v>
      </c>
      <c r="N156" s="109">
        <f t="shared" si="11"/>
        <v>0</v>
      </c>
    </row>
    <row r="157" spans="1:14" ht="13.5" customHeight="1">
      <c r="A157" s="74"/>
      <c r="B157" s="6" t="s">
        <v>339</v>
      </c>
      <c r="C157" s="14"/>
      <c r="D157" s="11" t="s">
        <v>28</v>
      </c>
      <c r="E157" s="21">
        <f>'расчет ФОТ'!$H$14</f>
        <v>182.83105022831052</v>
      </c>
      <c r="F157" s="21">
        <v>4.6</v>
      </c>
      <c r="G157" s="23">
        <f>E157*F157</f>
        <v>841.0228310502283</v>
      </c>
      <c r="H157" s="69"/>
      <c r="I157" s="56"/>
      <c r="J157" s="77"/>
      <c r="K157" s="108">
        <f t="shared" si="8"/>
        <v>0</v>
      </c>
      <c r="L157" s="109">
        <f t="shared" si="9"/>
        <v>0</v>
      </c>
      <c r="M157" s="108">
        <f t="shared" si="10"/>
        <v>0</v>
      </c>
      <c r="N157" s="109">
        <f t="shared" si="11"/>
        <v>0</v>
      </c>
    </row>
    <row r="158" spans="1:14" ht="13.5" customHeight="1">
      <c r="A158" s="74"/>
      <c r="B158" s="6" t="s">
        <v>340</v>
      </c>
      <c r="C158" s="14"/>
      <c r="D158" s="4"/>
      <c r="E158" s="21"/>
      <c r="F158" s="21"/>
      <c r="G158" s="19"/>
      <c r="H158" s="20"/>
      <c r="I158" s="56"/>
      <c r="J158" s="78"/>
      <c r="K158" s="108">
        <f t="shared" si="8"/>
        <v>0</v>
      </c>
      <c r="L158" s="109">
        <f t="shared" si="9"/>
        <v>0</v>
      </c>
      <c r="M158" s="108">
        <f t="shared" si="10"/>
        <v>0</v>
      </c>
      <c r="N158" s="109">
        <f t="shared" si="11"/>
        <v>0</v>
      </c>
    </row>
    <row r="159" spans="1:14" ht="13.5" customHeight="1">
      <c r="A159" s="74"/>
      <c r="B159" s="6" t="s">
        <v>316</v>
      </c>
      <c r="C159" s="14"/>
      <c r="D159" s="4"/>
      <c r="E159" s="21"/>
      <c r="F159" s="21"/>
      <c r="G159" s="19"/>
      <c r="H159" s="20"/>
      <c r="I159" s="56"/>
      <c r="J159" s="78"/>
      <c r="K159" s="108">
        <f t="shared" si="8"/>
        <v>0</v>
      </c>
      <c r="L159" s="109">
        <f t="shared" si="9"/>
        <v>0</v>
      </c>
      <c r="M159" s="108">
        <f t="shared" si="10"/>
        <v>0</v>
      </c>
      <c r="N159" s="109">
        <f t="shared" si="11"/>
        <v>0</v>
      </c>
    </row>
    <row r="160" spans="1:14" ht="12.75">
      <c r="A160" s="74"/>
      <c r="B160" s="6"/>
      <c r="C160" s="14"/>
      <c r="D160" s="4"/>
      <c r="E160" s="21"/>
      <c r="F160" s="21"/>
      <c r="G160" s="19"/>
      <c r="H160" s="20"/>
      <c r="I160" s="56"/>
      <c r="J160" s="78"/>
      <c r="K160" s="108">
        <f t="shared" si="8"/>
        <v>0</v>
      </c>
      <c r="L160" s="109">
        <f t="shared" si="9"/>
        <v>0</v>
      </c>
      <c r="M160" s="108">
        <f t="shared" si="10"/>
        <v>0</v>
      </c>
      <c r="N160" s="109">
        <f t="shared" si="11"/>
        <v>0</v>
      </c>
    </row>
    <row r="161" spans="1:14" ht="12.75">
      <c r="A161" s="74" t="s">
        <v>341</v>
      </c>
      <c r="B161" s="6" t="s">
        <v>336</v>
      </c>
      <c r="C161" s="14" t="s">
        <v>30</v>
      </c>
      <c r="D161" s="11" t="s">
        <v>31</v>
      </c>
      <c r="E161" s="21">
        <f>'расчет ФОТ'!$H$13</f>
        <v>172.38356164383563</v>
      </c>
      <c r="F161" s="21">
        <v>5.35</v>
      </c>
      <c r="G161" s="23">
        <f>E161*F161</f>
        <v>922.2520547945206</v>
      </c>
      <c r="H161" s="69">
        <f>G161*H8+G162*H8</f>
        <v>5714.497307762557</v>
      </c>
      <c r="I161" s="56">
        <f>ROUND(H161*1.25,0)</f>
        <v>7143</v>
      </c>
      <c r="J161" s="77"/>
      <c r="K161" s="108">
        <f t="shared" si="8"/>
        <v>3571.5</v>
      </c>
      <c r="L161" s="109">
        <f t="shared" si="9"/>
        <v>0</v>
      </c>
      <c r="M161" s="108">
        <f t="shared" si="10"/>
        <v>2857.2000000000003</v>
      </c>
      <c r="N161" s="109">
        <f t="shared" si="11"/>
        <v>0</v>
      </c>
    </row>
    <row r="162" spans="1:14" ht="13.5" customHeight="1">
      <c r="A162" s="74"/>
      <c r="B162" s="6"/>
      <c r="C162" s="14"/>
      <c r="D162" s="11" t="s">
        <v>28</v>
      </c>
      <c r="E162" s="21">
        <f>'расчет ФОТ'!$H$14</f>
        <v>182.83105022831052</v>
      </c>
      <c r="F162" s="21">
        <v>5.35</v>
      </c>
      <c r="G162" s="23">
        <f>E162*F162</f>
        <v>978.1461187214612</v>
      </c>
      <c r="H162" s="69"/>
      <c r="I162" s="56"/>
      <c r="J162" s="77"/>
      <c r="K162" s="108">
        <f t="shared" si="8"/>
        <v>0</v>
      </c>
      <c r="L162" s="109">
        <f t="shared" si="9"/>
        <v>0</v>
      </c>
      <c r="M162" s="108">
        <f t="shared" si="10"/>
        <v>0</v>
      </c>
      <c r="N162" s="109">
        <f t="shared" si="11"/>
        <v>0</v>
      </c>
    </row>
    <row r="163" spans="1:14" ht="12.75">
      <c r="A163" s="74"/>
      <c r="B163" s="6"/>
      <c r="C163" s="14"/>
      <c r="D163" s="4"/>
      <c r="E163" s="21"/>
      <c r="F163" s="21"/>
      <c r="G163" s="19"/>
      <c r="H163" s="20"/>
      <c r="I163" s="56"/>
      <c r="J163" s="78"/>
      <c r="K163" s="108">
        <f t="shared" si="8"/>
        <v>0</v>
      </c>
      <c r="L163" s="109">
        <f t="shared" si="9"/>
        <v>0</v>
      </c>
      <c r="M163" s="108">
        <f t="shared" si="10"/>
        <v>0</v>
      </c>
      <c r="N163" s="109">
        <f t="shared" si="11"/>
        <v>0</v>
      </c>
    </row>
    <row r="164" spans="1:14" ht="12.75">
      <c r="A164" s="74" t="s">
        <v>342</v>
      </c>
      <c r="B164" s="6" t="s">
        <v>343</v>
      </c>
      <c r="C164" s="14" t="s">
        <v>30</v>
      </c>
      <c r="D164" s="11" t="s">
        <v>31</v>
      </c>
      <c r="E164" s="21">
        <f>'расчет ФОТ'!$H$13</f>
        <v>172.38356164383563</v>
      </c>
      <c r="F164" s="21">
        <v>8.5</v>
      </c>
      <c r="G164" s="23">
        <f>E164*F164</f>
        <v>1465.2602739726028</v>
      </c>
      <c r="H164" s="69">
        <f>G164*H8+G165*H8</f>
        <v>9079.10787214612</v>
      </c>
      <c r="I164" s="56">
        <f>ROUND(H164*1.25,0)</f>
        <v>11349</v>
      </c>
      <c r="J164" s="77"/>
      <c r="K164" s="108">
        <f t="shared" si="8"/>
        <v>5674.5</v>
      </c>
      <c r="L164" s="109">
        <f t="shared" si="9"/>
        <v>0</v>
      </c>
      <c r="M164" s="108">
        <f t="shared" si="10"/>
        <v>4539.6</v>
      </c>
      <c r="N164" s="109">
        <f t="shared" si="11"/>
        <v>0</v>
      </c>
    </row>
    <row r="165" spans="1:14" ht="13.5" customHeight="1">
      <c r="A165" s="74"/>
      <c r="B165" s="6"/>
      <c r="C165" s="14"/>
      <c r="D165" s="11" t="s">
        <v>28</v>
      </c>
      <c r="E165" s="21">
        <f>'расчет ФОТ'!$H$14</f>
        <v>182.83105022831052</v>
      </c>
      <c r="F165" s="21">
        <v>8.5</v>
      </c>
      <c r="G165" s="23">
        <f>E165*F165</f>
        <v>1554.0639269406395</v>
      </c>
      <c r="H165" s="69"/>
      <c r="I165" s="56"/>
      <c r="J165" s="77"/>
      <c r="K165" s="108">
        <f t="shared" si="8"/>
        <v>0</v>
      </c>
      <c r="L165" s="109">
        <f t="shared" si="9"/>
        <v>0</v>
      </c>
      <c r="M165" s="108">
        <f t="shared" si="10"/>
        <v>0</v>
      </c>
      <c r="N165" s="109">
        <f t="shared" si="11"/>
        <v>0</v>
      </c>
    </row>
    <row r="166" spans="1:14" ht="12.75">
      <c r="A166" s="74"/>
      <c r="B166" s="6"/>
      <c r="C166" s="14"/>
      <c r="D166" s="4"/>
      <c r="E166" s="21"/>
      <c r="F166" s="21"/>
      <c r="G166" s="23"/>
      <c r="H166" s="69"/>
      <c r="I166" s="56"/>
      <c r="J166" s="78"/>
      <c r="K166" s="108">
        <f t="shared" si="8"/>
        <v>0</v>
      </c>
      <c r="L166" s="109">
        <f t="shared" si="9"/>
        <v>0</v>
      </c>
      <c r="M166" s="108">
        <f t="shared" si="10"/>
        <v>0</v>
      </c>
      <c r="N166" s="109">
        <f t="shared" si="11"/>
        <v>0</v>
      </c>
    </row>
    <row r="167" spans="1:14" ht="12.75">
      <c r="A167" s="74" t="s">
        <v>344</v>
      </c>
      <c r="B167" s="6" t="s">
        <v>345</v>
      </c>
      <c r="C167" s="14" t="s">
        <v>30</v>
      </c>
      <c r="D167" s="11" t="s">
        <v>31</v>
      </c>
      <c r="E167" s="21">
        <f>'расчет ФОТ'!$H$13</f>
        <v>172.38356164383563</v>
      </c>
      <c r="F167" s="21">
        <v>10.3</v>
      </c>
      <c r="G167" s="23">
        <f>E167*F167</f>
        <v>1775.5506849315072</v>
      </c>
      <c r="H167" s="69">
        <f>G167*H8+G168*H8</f>
        <v>11001.7424803653</v>
      </c>
      <c r="I167" s="56">
        <f>ROUND(H167*1.25,0)</f>
        <v>13752</v>
      </c>
      <c r="J167" s="77"/>
      <c r="K167" s="108">
        <f t="shared" si="8"/>
        <v>6876</v>
      </c>
      <c r="L167" s="109">
        <f t="shared" si="9"/>
        <v>0</v>
      </c>
      <c r="M167" s="108">
        <f t="shared" si="10"/>
        <v>5500.8</v>
      </c>
      <c r="N167" s="109">
        <f t="shared" si="11"/>
        <v>0</v>
      </c>
    </row>
    <row r="168" spans="1:14" ht="13.5" customHeight="1">
      <c r="A168" s="74"/>
      <c r="B168" s="6"/>
      <c r="C168" s="14"/>
      <c r="D168" s="11" t="s">
        <v>28</v>
      </c>
      <c r="E168" s="21">
        <f>'расчет ФОТ'!$H$14</f>
        <v>182.83105022831052</v>
      </c>
      <c r="F168" s="21">
        <v>10.3</v>
      </c>
      <c r="G168" s="23">
        <f>E168*F168</f>
        <v>1883.1598173515983</v>
      </c>
      <c r="H168" s="69"/>
      <c r="I168" s="56"/>
      <c r="J168" s="77"/>
      <c r="K168" s="108">
        <f t="shared" si="8"/>
        <v>0</v>
      </c>
      <c r="L168" s="109">
        <f t="shared" si="9"/>
        <v>0</v>
      </c>
      <c r="M168" s="108">
        <f t="shared" si="10"/>
        <v>0</v>
      </c>
      <c r="N168" s="109">
        <f t="shared" si="11"/>
        <v>0</v>
      </c>
    </row>
    <row r="169" spans="1:14" ht="12.75">
      <c r="A169" s="74"/>
      <c r="B169" s="6"/>
      <c r="C169" s="14"/>
      <c r="D169" s="4"/>
      <c r="E169" s="21"/>
      <c r="F169" s="21"/>
      <c r="G169" s="19"/>
      <c r="H169" s="20"/>
      <c r="I169" s="56"/>
      <c r="J169" s="78"/>
      <c r="K169" s="108">
        <f t="shared" si="8"/>
        <v>0</v>
      </c>
      <c r="L169" s="109">
        <f t="shared" si="9"/>
        <v>0</v>
      </c>
      <c r="M169" s="108">
        <f t="shared" si="10"/>
        <v>0</v>
      </c>
      <c r="N169" s="109">
        <f t="shared" si="11"/>
        <v>0</v>
      </c>
    </row>
    <row r="170" spans="1:14" ht="12.75">
      <c r="A170" s="74" t="s">
        <v>346</v>
      </c>
      <c r="B170" s="6" t="s">
        <v>347</v>
      </c>
      <c r="C170" s="14" t="s">
        <v>30</v>
      </c>
      <c r="D170" s="11" t="s">
        <v>31</v>
      </c>
      <c r="E170" s="21">
        <f>'расчет ФОТ'!$H$13</f>
        <v>172.38356164383563</v>
      </c>
      <c r="F170" s="21">
        <v>3.17</v>
      </c>
      <c r="G170" s="23">
        <f>E170*F170</f>
        <v>546.455890410959</v>
      </c>
      <c r="H170" s="69">
        <f>G170*H8+G171*H8</f>
        <v>3385.973171141553</v>
      </c>
      <c r="I170" s="56">
        <f>ROUND(H170*1.25,0)</f>
        <v>4232</v>
      </c>
      <c r="J170" s="77"/>
      <c r="K170" s="108">
        <f t="shared" si="8"/>
        <v>2116</v>
      </c>
      <c r="L170" s="109">
        <f t="shared" si="9"/>
        <v>0</v>
      </c>
      <c r="M170" s="108">
        <f t="shared" si="10"/>
        <v>1692.8000000000002</v>
      </c>
      <c r="N170" s="109">
        <f t="shared" si="11"/>
        <v>0</v>
      </c>
    </row>
    <row r="171" spans="1:14" ht="13.5" customHeight="1">
      <c r="A171" s="74"/>
      <c r="B171" s="6" t="s">
        <v>348</v>
      </c>
      <c r="C171" s="14"/>
      <c r="D171" s="11" t="s">
        <v>28</v>
      </c>
      <c r="E171" s="21">
        <f>'расчет ФОТ'!$H$14</f>
        <v>182.83105022831052</v>
      </c>
      <c r="F171" s="21">
        <v>3.17</v>
      </c>
      <c r="G171" s="23">
        <f>E171*F171</f>
        <v>579.5744292237443</v>
      </c>
      <c r="H171" s="69"/>
      <c r="I171" s="56"/>
      <c r="J171" s="77"/>
      <c r="K171" s="108">
        <f t="shared" si="8"/>
        <v>0</v>
      </c>
      <c r="L171" s="109">
        <f t="shared" si="9"/>
        <v>0</v>
      </c>
      <c r="M171" s="108">
        <f t="shared" si="10"/>
        <v>0</v>
      </c>
      <c r="N171" s="109">
        <f t="shared" si="11"/>
        <v>0</v>
      </c>
    </row>
    <row r="172" spans="1:14" ht="13.5" customHeight="1">
      <c r="A172" s="74"/>
      <c r="B172" s="6" t="s">
        <v>349</v>
      </c>
      <c r="C172" s="14"/>
      <c r="D172" s="4"/>
      <c r="E172" s="21"/>
      <c r="F172" s="21"/>
      <c r="G172" s="23"/>
      <c r="H172" s="69"/>
      <c r="I172" s="56"/>
      <c r="J172" s="78"/>
      <c r="K172" s="108">
        <f t="shared" si="8"/>
        <v>0</v>
      </c>
      <c r="L172" s="109">
        <f t="shared" si="9"/>
        <v>0</v>
      </c>
      <c r="M172" s="108">
        <f t="shared" si="10"/>
        <v>0</v>
      </c>
      <c r="N172" s="109">
        <f t="shared" si="11"/>
        <v>0</v>
      </c>
    </row>
    <row r="173" spans="1:14" ht="13.5" customHeight="1">
      <c r="A173" s="74"/>
      <c r="B173" s="6" t="s">
        <v>350</v>
      </c>
      <c r="C173" s="14"/>
      <c r="D173" s="4"/>
      <c r="E173" s="21"/>
      <c r="F173" s="21"/>
      <c r="G173" s="19"/>
      <c r="H173" s="20"/>
      <c r="I173" s="56"/>
      <c r="J173" s="78"/>
      <c r="K173" s="108">
        <f t="shared" si="8"/>
        <v>0</v>
      </c>
      <c r="L173" s="109">
        <f t="shared" si="9"/>
        <v>0</v>
      </c>
      <c r="M173" s="108">
        <f t="shared" si="10"/>
        <v>0</v>
      </c>
      <c r="N173" s="109">
        <f t="shared" si="11"/>
        <v>0</v>
      </c>
    </row>
    <row r="174" spans="1:14" ht="12.75">
      <c r="A174" s="74"/>
      <c r="B174" s="6"/>
      <c r="C174" s="14"/>
      <c r="D174" s="4"/>
      <c r="E174" s="21"/>
      <c r="F174" s="21"/>
      <c r="G174" s="19"/>
      <c r="H174" s="20"/>
      <c r="I174" s="56"/>
      <c r="J174" s="78"/>
      <c r="K174" s="108">
        <f t="shared" si="8"/>
        <v>0</v>
      </c>
      <c r="L174" s="109">
        <f t="shared" si="9"/>
        <v>0</v>
      </c>
      <c r="M174" s="108">
        <f t="shared" si="10"/>
        <v>0</v>
      </c>
      <c r="N174" s="109">
        <f t="shared" si="11"/>
        <v>0</v>
      </c>
    </row>
    <row r="175" spans="1:14" ht="12.75">
      <c r="A175" s="74" t="s">
        <v>351</v>
      </c>
      <c r="B175" s="6" t="s">
        <v>352</v>
      </c>
      <c r="C175" s="14" t="s">
        <v>306</v>
      </c>
      <c r="D175" s="11" t="s">
        <v>31</v>
      </c>
      <c r="E175" s="21">
        <f>'расчет ФОТ'!$H$13</f>
        <v>172.38356164383563</v>
      </c>
      <c r="F175" s="50">
        <v>18</v>
      </c>
      <c r="G175" s="23">
        <f>E175*F175</f>
        <v>3102.9041095890416</v>
      </c>
      <c r="H175" s="69">
        <f>G175*H8</f>
        <v>9330.43265753425</v>
      </c>
      <c r="I175" s="56">
        <f>ROUND(H175*1.25,0)</f>
        <v>11663</v>
      </c>
      <c r="J175" s="77"/>
      <c r="K175" s="108">
        <f t="shared" si="8"/>
        <v>5831.5</v>
      </c>
      <c r="L175" s="109">
        <f t="shared" si="9"/>
        <v>0</v>
      </c>
      <c r="M175" s="108">
        <f t="shared" si="10"/>
        <v>4665.2</v>
      </c>
      <c r="N175" s="109">
        <f t="shared" si="11"/>
        <v>0</v>
      </c>
    </row>
    <row r="176" spans="1:14" ht="13.5" customHeight="1">
      <c r="A176" s="74"/>
      <c r="B176" s="25" t="s">
        <v>353</v>
      </c>
      <c r="C176" s="14"/>
      <c r="D176" s="4"/>
      <c r="E176" s="21"/>
      <c r="F176" s="50"/>
      <c r="G176" s="23"/>
      <c r="H176" s="69"/>
      <c r="I176" s="56"/>
      <c r="J176" s="78"/>
      <c r="K176" s="108">
        <f t="shared" si="8"/>
        <v>0</v>
      </c>
      <c r="L176" s="109">
        <f t="shared" si="9"/>
        <v>0</v>
      </c>
      <c r="M176" s="108">
        <f t="shared" si="10"/>
        <v>0</v>
      </c>
      <c r="N176" s="109">
        <f t="shared" si="11"/>
        <v>0</v>
      </c>
    </row>
    <row r="177" spans="1:14" ht="13.5" customHeight="1">
      <c r="A177" s="74"/>
      <c r="B177" s="6" t="s">
        <v>354</v>
      </c>
      <c r="C177" s="14"/>
      <c r="D177" s="4"/>
      <c r="E177" s="21"/>
      <c r="F177" s="50"/>
      <c r="G177" s="23"/>
      <c r="H177" s="69"/>
      <c r="I177" s="56"/>
      <c r="J177" s="78"/>
      <c r="K177" s="108">
        <f t="shared" si="8"/>
        <v>0</v>
      </c>
      <c r="L177" s="109">
        <f t="shared" si="9"/>
        <v>0</v>
      </c>
      <c r="M177" s="108">
        <f t="shared" si="10"/>
        <v>0</v>
      </c>
      <c r="N177" s="109">
        <f t="shared" si="11"/>
        <v>0</v>
      </c>
    </row>
    <row r="178" spans="1:14" ht="12.75">
      <c r="A178" s="74"/>
      <c r="B178" s="6"/>
      <c r="C178" s="14"/>
      <c r="D178" s="4"/>
      <c r="E178" s="21"/>
      <c r="F178" s="50"/>
      <c r="G178" s="19"/>
      <c r="H178" s="20"/>
      <c r="I178" s="56"/>
      <c r="J178" s="78"/>
      <c r="K178" s="108">
        <f t="shared" si="8"/>
        <v>0</v>
      </c>
      <c r="L178" s="109">
        <f t="shared" si="9"/>
        <v>0</v>
      </c>
      <c r="M178" s="108">
        <f t="shared" si="10"/>
        <v>0</v>
      </c>
      <c r="N178" s="109">
        <f t="shared" si="11"/>
        <v>0</v>
      </c>
    </row>
    <row r="179" spans="1:14" ht="12.75">
      <c r="A179" s="74" t="s">
        <v>355</v>
      </c>
      <c r="B179" s="6" t="s">
        <v>356</v>
      </c>
      <c r="C179" s="14" t="s">
        <v>30</v>
      </c>
      <c r="D179" s="11" t="s">
        <v>31</v>
      </c>
      <c r="E179" s="21">
        <f>'расчет ФОТ'!$H$13</f>
        <v>172.38356164383563</v>
      </c>
      <c r="F179" s="50">
        <v>24</v>
      </c>
      <c r="G179" s="23">
        <f>E179*F179</f>
        <v>4137.205479452055</v>
      </c>
      <c r="H179" s="69">
        <f>G179*H8</f>
        <v>12440.576876712332</v>
      </c>
      <c r="I179" s="56">
        <f>ROUND(H179*1.25,0)</f>
        <v>15551</v>
      </c>
      <c r="J179" s="77"/>
      <c r="K179" s="108">
        <f t="shared" si="8"/>
        <v>7775.5</v>
      </c>
      <c r="L179" s="109">
        <f t="shared" si="9"/>
        <v>0</v>
      </c>
      <c r="M179" s="108">
        <f t="shared" si="10"/>
        <v>6220.400000000001</v>
      </c>
      <c r="N179" s="109">
        <f t="shared" si="11"/>
        <v>0</v>
      </c>
    </row>
    <row r="180" spans="1:14" ht="12.75">
      <c r="A180" s="82"/>
      <c r="B180" s="6"/>
      <c r="C180" s="13"/>
      <c r="D180" s="6"/>
      <c r="E180" s="46"/>
      <c r="F180" s="27"/>
      <c r="G180" s="13"/>
      <c r="H180" s="6"/>
      <c r="I180" s="57"/>
      <c r="J180" s="78"/>
      <c r="K180" s="108">
        <f t="shared" si="8"/>
        <v>0</v>
      </c>
      <c r="L180" s="109">
        <f t="shared" si="9"/>
        <v>0</v>
      </c>
      <c r="M180" s="108">
        <f t="shared" si="10"/>
        <v>0</v>
      </c>
      <c r="N180" s="109">
        <f t="shared" si="11"/>
        <v>0</v>
      </c>
    </row>
    <row r="181" spans="1:14" ht="12.75">
      <c r="A181" s="74" t="s">
        <v>357</v>
      </c>
      <c r="B181" s="6" t="s">
        <v>358</v>
      </c>
      <c r="C181" s="14" t="s">
        <v>35</v>
      </c>
      <c r="D181" s="43" t="s">
        <v>281</v>
      </c>
      <c r="E181" s="21">
        <f>'расчет ФОТ'!$H$16</f>
        <v>138.69</v>
      </c>
      <c r="F181" s="21">
        <v>2.45</v>
      </c>
      <c r="G181" s="23">
        <f>E181*F181</f>
        <v>339.7905</v>
      </c>
      <c r="H181" s="69">
        <f>G181*H8+G182*H8</f>
        <v>2291.7255896643837</v>
      </c>
      <c r="I181" s="56">
        <f>ROUND(H181*1.25,0)</f>
        <v>2865</v>
      </c>
      <c r="J181" s="77"/>
      <c r="K181" s="108">
        <f t="shared" si="8"/>
        <v>1432.5</v>
      </c>
      <c r="L181" s="109">
        <f t="shared" si="9"/>
        <v>0</v>
      </c>
      <c r="M181" s="108">
        <f t="shared" si="10"/>
        <v>1146</v>
      </c>
      <c r="N181" s="109">
        <f t="shared" si="11"/>
        <v>0</v>
      </c>
    </row>
    <row r="182" spans="1:14" ht="13.5" customHeight="1">
      <c r="A182" s="74"/>
      <c r="B182" s="6" t="s">
        <v>359</v>
      </c>
      <c r="C182" s="14"/>
      <c r="D182" s="11" t="s">
        <v>31</v>
      </c>
      <c r="E182" s="21">
        <f>'расчет ФОТ'!$H$13</f>
        <v>172.38356164383563</v>
      </c>
      <c r="F182" s="21">
        <v>2.45</v>
      </c>
      <c r="G182" s="23">
        <f>E182*F182</f>
        <v>422.3397260273973</v>
      </c>
      <c r="H182" s="69"/>
      <c r="I182" s="56"/>
      <c r="J182" s="77"/>
      <c r="K182" s="108">
        <f t="shared" si="8"/>
        <v>0</v>
      </c>
      <c r="L182" s="109">
        <f t="shared" si="9"/>
        <v>0</v>
      </c>
      <c r="M182" s="108">
        <f t="shared" si="10"/>
        <v>0</v>
      </c>
      <c r="N182" s="109">
        <f t="shared" si="11"/>
        <v>0</v>
      </c>
    </row>
    <row r="183" spans="1:14" ht="12.75">
      <c r="A183" s="74"/>
      <c r="B183" s="6"/>
      <c r="C183" s="14"/>
      <c r="D183" s="4"/>
      <c r="E183" s="21"/>
      <c r="F183" s="21"/>
      <c r="G183" s="13"/>
      <c r="H183" s="6"/>
      <c r="I183" s="57"/>
      <c r="J183" s="78"/>
      <c r="K183" s="108">
        <f t="shared" si="8"/>
        <v>0</v>
      </c>
      <c r="L183" s="109">
        <f t="shared" si="9"/>
        <v>0</v>
      </c>
      <c r="M183" s="108">
        <f t="shared" si="10"/>
        <v>0</v>
      </c>
      <c r="N183" s="109">
        <f t="shared" si="11"/>
        <v>0</v>
      </c>
    </row>
    <row r="184" spans="1:14" ht="12.75">
      <c r="A184" s="74" t="s">
        <v>360</v>
      </c>
      <c r="B184" s="6" t="s">
        <v>361</v>
      </c>
      <c r="C184" s="14" t="s">
        <v>30</v>
      </c>
      <c r="D184" s="43" t="s">
        <v>281</v>
      </c>
      <c r="E184" s="21">
        <f>'расчет ФОТ'!$H$16</f>
        <v>138.69</v>
      </c>
      <c r="F184" s="21">
        <v>3.25</v>
      </c>
      <c r="G184" s="23">
        <f>E184*F184</f>
        <v>450.7425</v>
      </c>
      <c r="H184" s="69">
        <f>G184*H8+G185*H8</f>
        <v>3040.044149554795</v>
      </c>
      <c r="I184" s="56">
        <f>ROUND(H184*1.25,0)</f>
        <v>3800</v>
      </c>
      <c r="J184" s="77"/>
      <c r="K184" s="108">
        <f t="shared" si="8"/>
        <v>1900</v>
      </c>
      <c r="L184" s="109">
        <f t="shared" si="9"/>
        <v>0</v>
      </c>
      <c r="M184" s="108">
        <f t="shared" si="10"/>
        <v>1520</v>
      </c>
      <c r="N184" s="109">
        <f t="shared" si="11"/>
        <v>0</v>
      </c>
    </row>
    <row r="185" spans="1:14" ht="13.5" customHeight="1">
      <c r="A185" s="74"/>
      <c r="B185" s="6"/>
      <c r="C185" s="14"/>
      <c r="D185" s="11" t="s">
        <v>31</v>
      </c>
      <c r="E185" s="21">
        <f>'расчет ФОТ'!$H$13</f>
        <v>172.38356164383563</v>
      </c>
      <c r="F185" s="21">
        <v>3.25</v>
      </c>
      <c r="G185" s="23">
        <f>E185*F185</f>
        <v>560.2465753424658</v>
      </c>
      <c r="H185" s="69"/>
      <c r="I185" s="56"/>
      <c r="J185" s="77"/>
      <c r="K185" s="108">
        <f t="shared" si="8"/>
        <v>0</v>
      </c>
      <c r="L185" s="109">
        <f t="shared" si="9"/>
        <v>0</v>
      </c>
      <c r="M185" s="108">
        <f t="shared" si="10"/>
        <v>0</v>
      </c>
      <c r="N185" s="109">
        <f t="shared" si="11"/>
        <v>0</v>
      </c>
    </row>
    <row r="186" spans="1:14" ht="12.75">
      <c r="A186" s="74"/>
      <c r="B186" s="6"/>
      <c r="C186" s="14"/>
      <c r="D186" s="4"/>
      <c r="E186" s="21"/>
      <c r="F186" s="21"/>
      <c r="G186" s="13"/>
      <c r="H186" s="6"/>
      <c r="I186" s="57"/>
      <c r="J186" s="78"/>
      <c r="K186" s="108">
        <f t="shared" si="8"/>
        <v>0</v>
      </c>
      <c r="L186" s="109">
        <f t="shared" si="9"/>
        <v>0</v>
      </c>
      <c r="M186" s="108">
        <f t="shared" si="10"/>
        <v>0</v>
      </c>
      <c r="N186" s="109">
        <f t="shared" si="11"/>
        <v>0</v>
      </c>
    </row>
    <row r="187" spans="1:14" ht="12.75">
      <c r="A187" s="74" t="s">
        <v>362</v>
      </c>
      <c r="B187" s="6" t="s">
        <v>363</v>
      </c>
      <c r="C187" s="14" t="s">
        <v>364</v>
      </c>
      <c r="D187" s="11" t="s">
        <v>31</v>
      </c>
      <c r="E187" s="21">
        <f>'расчет ФОТ'!$H$13</f>
        <v>172.38356164383563</v>
      </c>
      <c r="F187" s="21">
        <v>0.55</v>
      </c>
      <c r="G187" s="23">
        <f>E187*F187</f>
        <v>94.81095890410961</v>
      </c>
      <c r="H187" s="69">
        <f>G187*H8+G188*H8</f>
        <v>587.471685844749</v>
      </c>
      <c r="I187" s="56">
        <f>ROUND(H187*1.25,0)</f>
        <v>734</v>
      </c>
      <c r="J187" s="77"/>
      <c r="K187" s="108">
        <f t="shared" si="8"/>
        <v>367</v>
      </c>
      <c r="L187" s="109">
        <f t="shared" si="9"/>
        <v>0</v>
      </c>
      <c r="M187" s="108">
        <f t="shared" si="10"/>
        <v>293.6</v>
      </c>
      <c r="N187" s="109">
        <f t="shared" si="11"/>
        <v>0</v>
      </c>
    </row>
    <row r="188" spans="1:14" ht="12.75">
      <c r="A188" s="74"/>
      <c r="B188" s="6"/>
      <c r="C188" s="14"/>
      <c r="D188" s="11" t="s">
        <v>28</v>
      </c>
      <c r="E188" s="21">
        <f>'расчет ФОТ'!$H$14</f>
        <v>182.83105022831052</v>
      </c>
      <c r="F188" s="21">
        <v>0.55</v>
      </c>
      <c r="G188" s="23">
        <f>E188*F188</f>
        <v>100.5570776255708</v>
      </c>
      <c r="H188" s="69"/>
      <c r="I188" s="56"/>
      <c r="J188" s="77"/>
      <c r="K188" s="108">
        <f t="shared" si="8"/>
        <v>0</v>
      </c>
      <c r="L188" s="109">
        <f t="shared" si="9"/>
        <v>0</v>
      </c>
      <c r="M188" s="108">
        <f t="shared" si="10"/>
        <v>0</v>
      </c>
      <c r="N188" s="109">
        <f t="shared" si="11"/>
        <v>0</v>
      </c>
    </row>
    <row r="189" spans="1:14" ht="14.25" customHeight="1">
      <c r="A189" s="74"/>
      <c r="B189" s="6"/>
      <c r="C189" s="14"/>
      <c r="D189" s="4"/>
      <c r="E189" s="21"/>
      <c r="F189" s="21"/>
      <c r="G189" s="23"/>
      <c r="H189" s="69"/>
      <c r="I189" s="56"/>
      <c r="J189" s="78"/>
      <c r="K189" s="108">
        <f t="shared" si="8"/>
        <v>0</v>
      </c>
      <c r="L189" s="109">
        <f t="shared" si="9"/>
        <v>0</v>
      </c>
      <c r="M189" s="108">
        <f t="shared" si="10"/>
        <v>0</v>
      </c>
      <c r="N189" s="109">
        <f t="shared" si="11"/>
        <v>0</v>
      </c>
    </row>
    <row r="190" spans="1:14" ht="14.25" customHeight="1">
      <c r="A190" s="74" t="s">
        <v>365</v>
      </c>
      <c r="B190" s="6" t="s">
        <v>366</v>
      </c>
      <c r="C190" s="14" t="s">
        <v>61</v>
      </c>
      <c r="D190" s="11" t="s">
        <v>31</v>
      </c>
      <c r="E190" s="21">
        <f>'расчет ФОТ'!$H$13</f>
        <v>172.38356164383563</v>
      </c>
      <c r="F190" s="36">
        <v>18.5</v>
      </c>
      <c r="G190" s="23">
        <f>E190*F190</f>
        <v>3189.0958904109593</v>
      </c>
      <c r="H190" s="69">
        <f>G190*H8</f>
        <v>9589.611342465754</v>
      </c>
      <c r="I190" s="56">
        <f>ROUND(H190*1.25,0)</f>
        <v>11987</v>
      </c>
      <c r="J190" s="77"/>
      <c r="K190" s="108">
        <f t="shared" si="8"/>
        <v>5993.5</v>
      </c>
      <c r="L190" s="109">
        <f t="shared" si="9"/>
        <v>0</v>
      </c>
      <c r="M190" s="108">
        <f t="shared" si="10"/>
        <v>4794.8</v>
      </c>
      <c r="N190" s="109">
        <f t="shared" si="11"/>
        <v>0</v>
      </c>
    </row>
    <row r="191" spans="1:14" ht="14.25" customHeight="1">
      <c r="A191" s="74"/>
      <c r="B191" s="6" t="s">
        <v>367</v>
      </c>
      <c r="C191" s="14"/>
      <c r="D191" s="4"/>
      <c r="E191" s="21"/>
      <c r="F191" s="21"/>
      <c r="G191" s="19"/>
      <c r="H191" s="20"/>
      <c r="I191" s="56"/>
      <c r="J191" s="78"/>
      <c r="K191" s="108">
        <f t="shared" si="8"/>
        <v>0</v>
      </c>
      <c r="L191" s="109">
        <f t="shared" si="9"/>
        <v>0</v>
      </c>
      <c r="M191" s="108">
        <f t="shared" si="10"/>
        <v>0</v>
      </c>
      <c r="N191" s="109">
        <f t="shared" si="11"/>
        <v>0</v>
      </c>
    </row>
    <row r="192" spans="1:14" ht="14.25" customHeight="1">
      <c r="A192" s="74"/>
      <c r="B192" s="6"/>
      <c r="C192" s="14"/>
      <c r="D192" s="4"/>
      <c r="E192" s="21"/>
      <c r="F192" s="21"/>
      <c r="G192" s="23"/>
      <c r="H192" s="69"/>
      <c r="I192" s="56"/>
      <c r="J192" s="78"/>
      <c r="K192" s="108">
        <f t="shared" si="8"/>
        <v>0</v>
      </c>
      <c r="L192" s="109">
        <f t="shared" si="9"/>
        <v>0</v>
      </c>
      <c r="M192" s="108">
        <f t="shared" si="10"/>
        <v>0</v>
      </c>
      <c r="N192" s="109">
        <f t="shared" si="11"/>
        <v>0</v>
      </c>
    </row>
    <row r="193" spans="1:14" ht="14.25" customHeight="1">
      <c r="A193" s="74" t="s">
        <v>368</v>
      </c>
      <c r="B193" s="6" t="s">
        <v>369</v>
      </c>
      <c r="C193" s="14" t="s">
        <v>30</v>
      </c>
      <c r="D193" s="11" t="s">
        <v>31</v>
      </c>
      <c r="E193" s="21">
        <f>'расчет ФОТ'!$H$13</f>
        <v>172.38356164383563</v>
      </c>
      <c r="F193" s="21">
        <v>14</v>
      </c>
      <c r="G193" s="23">
        <f>E193*F193</f>
        <v>2413.3698630136987</v>
      </c>
      <c r="H193" s="69">
        <f>G193*H8</f>
        <v>7257.003178082192</v>
      </c>
      <c r="I193" s="56">
        <f>ROUND(H193*1.25,0)</f>
        <v>9071</v>
      </c>
      <c r="J193" s="77"/>
      <c r="K193" s="108">
        <f t="shared" si="8"/>
        <v>4535.5</v>
      </c>
      <c r="L193" s="109">
        <f t="shared" si="9"/>
        <v>0</v>
      </c>
      <c r="M193" s="108">
        <f t="shared" si="10"/>
        <v>3628.4</v>
      </c>
      <c r="N193" s="109">
        <f t="shared" si="11"/>
        <v>0</v>
      </c>
    </row>
    <row r="194" spans="1:14" ht="14.25" customHeight="1">
      <c r="A194" s="74"/>
      <c r="B194" s="6"/>
      <c r="C194" s="14"/>
      <c r="D194" s="4"/>
      <c r="E194" s="21"/>
      <c r="F194" s="21"/>
      <c r="G194" s="19"/>
      <c r="H194" s="20"/>
      <c r="I194" s="56"/>
      <c r="J194" s="78"/>
      <c r="K194" s="108">
        <f t="shared" si="8"/>
        <v>0</v>
      </c>
      <c r="L194" s="109">
        <f t="shared" si="9"/>
        <v>0</v>
      </c>
      <c r="M194" s="108">
        <f t="shared" si="10"/>
        <v>0</v>
      </c>
      <c r="N194" s="109">
        <f t="shared" si="11"/>
        <v>0</v>
      </c>
    </row>
    <row r="195" spans="1:14" ht="14.25" customHeight="1">
      <c r="A195" s="74" t="s">
        <v>370</v>
      </c>
      <c r="B195" s="6" t="s">
        <v>371</v>
      </c>
      <c r="C195" s="14" t="s">
        <v>30</v>
      </c>
      <c r="D195" s="11" t="s">
        <v>31</v>
      </c>
      <c r="E195" s="21">
        <f>'расчет ФОТ'!$H$13</f>
        <v>172.38356164383563</v>
      </c>
      <c r="F195" s="21">
        <v>10</v>
      </c>
      <c r="G195" s="23">
        <f>E195*F195</f>
        <v>1723.8356164383563</v>
      </c>
      <c r="H195" s="69">
        <f>G195*H8</f>
        <v>5183.573698630137</v>
      </c>
      <c r="I195" s="56">
        <f>ROUND(H195*1.25,0)</f>
        <v>6479</v>
      </c>
      <c r="J195" s="77"/>
      <c r="K195" s="108">
        <f t="shared" si="8"/>
        <v>3239.5</v>
      </c>
      <c r="L195" s="109">
        <f t="shared" si="9"/>
        <v>0</v>
      </c>
      <c r="M195" s="108">
        <f t="shared" si="10"/>
        <v>2591.6000000000004</v>
      </c>
      <c r="N195" s="109">
        <f t="shared" si="11"/>
        <v>0</v>
      </c>
    </row>
    <row r="196" spans="1:14" ht="14.25" customHeight="1">
      <c r="A196" s="74"/>
      <c r="B196" s="6"/>
      <c r="C196" s="14"/>
      <c r="D196" s="4"/>
      <c r="E196" s="21"/>
      <c r="F196" s="21"/>
      <c r="G196" s="23"/>
      <c r="H196" s="69"/>
      <c r="I196" s="56"/>
      <c r="J196" s="78"/>
      <c r="K196" s="108">
        <f t="shared" si="8"/>
        <v>0</v>
      </c>
      <c r="L196" s="109">
        <f t="shared" si="9"/>
        <v>0</v>
      </c>
      <c r="M196" s="108">
        <f t="shared" si="10"/>
        <v>0</v>
      </c>
      <c r="N196" s="109">
        <f t="shared" si="11"/>
        <v>0</v>
      </c>
    </row>
    <row r="197" spans="1:14" ht="14.25" customHeight="1">
      <c r="A197" s="80" t="s">
        <v>372</v>
      </c>
      <c r="B197" s="6" t="s">
        <v>373</v>
      </c>
      <c r="C197" s="14" t="s">
        <v>30</v>
      </c>
      <c r="D197" s="11" t="s">
        <v>31</v>
      </c>
      <c r="E197" s="21">
        <f>'расчет ФОТ'!$H$13</f>
        <v>172.38356164383563</v>
      </c>
      <c r="F197" s="36">
        <v>6</v>
      </c>
      <c r="G197" s="23">
        <f>E197*F197</f>
        <v>1034.3013698630139</v>
      </c>
      <c r="H197" s="69">
        <f>G197*H8</f>
        <v>3110.144219178083</v>
      </c>
      <c r="I197" s="56">
        <f>ROUND(H197*1.25,0)</f>
        <v>3888</v>
      </c>
      <c r="J197" s="77"/>
      <c r="K197" s="108">
        <f t="shared" si="8"/>
        <v>1944</v>
      </c>
      <c r="L197" s="109">
        <f t="shared" si="9"/>
        <v>0</v>
      </c>
      <c r="M197" s="108">
        <f t="shared" si="10"/>
        <v>1555.2</v>
      </c>
      <c r="N197" s="109">
        <f t="shared" si="11"/>
        <v>0</v>
      </c>
    </row>
    <row r="198" spans="1:14" ht="14.25" customHeight="1">
      <c r="A198" s="74"/>
      <c r="B198" s="6"/>
      <c r="C198" s="14"/>
      <c r="D198" s="4"/>
      <c r="E198" s="21"/>
      <c r="F198" s="21"/>
      <c r="G198" s="19"/>
      <c r="H198" s="20"/>
      <c r="I198" s="56"/>
      <c r="J198" s="78"/>
      <c r="K198" s="108">
        <f t="shared" si="8"/>
        <v>0</v>
      </c>
      <c r="L198" s="109">
        <f t="shared" si="9"/>
        <v>0</v>
      </c>
      <c r="M198" s="108">
        <f t="shared" si="10"/>
        <v>0</v>
      </c>
      <c r="N198" s="109">
        <f t="shared" si="11"/>
        <v>0</v>
      </c>
    </row>
    <row r="199" spans="1:14" ht="14.25" customHeight="1">
      <c r="A199" s="80" t="s">
        <v>374</v>
      </c>
      <c r="B199" s="6" t="s">
        <v>375</v>
      </c>
      <c r="C199" s="14" t="s">
        <v>30</v>
      </c>
      <c r="D199" s="11" t="s">
        <v>31</v>
      </c>
      <c r="E199" s="21">
        <f>'расчет ФОТ'!$H$13</f>
        <v>172.38356164383563</v>
      </c>
      <c r="F199" s="36">
        <v>5</v>
      </c>
      <c r="G199" s="23">
        <f>E199*F199</f>
        <v>861.9178082191781</v>
      </c>
      <c r="H199" s="69">
        <f>G199*H8</f>
        <v>2591.7868493150686</v>
      </c>
      <c r="I199" s="56">
        <f>ROUND(H199*1.25,0)</f>
        <v>3240</v>
      </c>
      <c r="J199" s="77"/>
      <c r="K199" s="108">
        <f t="shared" si="8"/>
        <v>1620</v>
      </c>
      <c r="L199" s="109">
        <f t="shared" si="9"/>
        <v>0</v>
      </c>
      <c r="M199" s="108">
        <f t="shared" si="10"/>
        <v>1296</v>
      </c>
      <c r="N199" s="109">
        <f t="shared" si="11"/>
        <v>0</v>
      </c>
    </row>
    <row r="200" spans="1:14" ht="14.25" customHeight="1">
      <c r="A200" s="74"/>
      <c r="B200" s="6"/>
      <c r="C200" s="14"/>
      <c r="D200" s="4"/>
      <c r="E200" s="21"/>
      <c r="F200" s="21"/>
      <c r="G200" s="19"/>
      <c r="H200" s="20"/>
      <c r="I200" s="56"/>
      <c r="J200" s="78"/>
      <c r="K200" s="108">
        <f t="shared" si="8"/>
        <v>0</v>
      </c>
      <c r="L200" s="109">
        <f t="shared" si="9"/>
        <v>0</v>
      </c>
      <c r="M200" s="108">
        <f t="shared" si="10"/>
        <v>0</v>
      </c>
      <c r="N200" s="109">
        <f t="shared" si="11"/>
        <v>0</v>
      </c>
    </row>
    <row r="201" spans="1:14" ht="14.25" customHeight="1">
      <c r="A201" s="74" t="s">
        <v>376</v>
      </c>
      <c r="B201" s="6" t="s">
        <v>377</v>
      </c>
      <c r="C201" s="14" t="s">
        <v>378</v>
      </c>
      <c r="D201" s="43" t="s">
        <v>281</v>
      </c>
      <c r="E201" s="21">
        <f>'расчет ФОТ'!$H$16</f>
        <v>138.69</v>
      </c>
      <c r="F201" s="21">
        <v>2.8</v>
      </c>
      <c r="G201" s="23">
        <f>E201*F201</f>
        <v>388.332</v>
      </c>
      <c r="H201" s="69">
        <f>G201*H8+G202*H8</f>
        <v>2619.1149596164387</v>
      </c>
      <c r="I201" s="56">
        <f>ROUND(H201*1.25,0)</f>
        <v>3274</v>
      </c>
      <c r="J201" s="77"/>
      <c r="K201" s="108">
        <f t="shared" si="8"/>
        <v>1637</v>
      </c>
      <c r="L201" s="109">
        <f t="shared" si="9"/>
        <v>0</v>
      </c>
      <c r="M201" s="108">
        <f t="shared" si="10"/>
        <v>1309.6000000000001</v>
      </c>
      <c r="N201" s="109">
        <f t="shared" si="11"/>
        <v>0</v>
      </c>
    </row>
    <row r="202" spans="1:14" ht="14.25" customHeight="1">
      <c r="A202" s="74"/>
      <c r="B202" s="6" t="s">
        <v>379</v>
      </c>
      <c r="C202" s="14"/>
      <c r="D202" s="11" t="s">
        <v>31</v>
      </c>
      <c r="E202" s="21">
        <f>'расчет ФОТ'!$H$13</f>
        <v>172.38356164383563</v>
      </c>
      <c r="F202" s="21">
        <v>2.8</v>
      </c>
      <c r="G202" s="23">
        <f>E202*F202</f>
        <v>482.67397260273975</v>
      </c>
      <c r="H202" s="69"/>
      <c r="I202" s="56"/>
      <c r="J202" s="77"/>
      <c r="K202" s="108">
        <f t="shared" si="8"/>
        <v>0</v>
      </c>
      <c r="L202" s="109">
        <f t="shared" si="9"/>
        <v>0</v>
      </c>
      <c r="M202" s="108">
        <f t="shared" si="10"/>
        <v>0</v>
      </c>
      <c r="N202" s="109">
        <f t="shared" si="11"/>
        <v>0</v>
      </c>
    </row>
    <row r="203" spans="1:14" ht="14.25" customHeight="1">
      <c r="A203" s="74"/>
      <c r="B203" s="6"/>
      <c r="C203" s="14"/>
      <c r="D203" s="4"/>
      <c r="E203" s="21"/>
      <c r="F203" s="21"/>
      <c r="G203" s="23"/>
      <c r="H203" s="69"/>
      <c r="I203" s="56"/>
      <c r="J203" s="78"/>
      <c r="K203" s="108">
        <f t="shared" si="8"/>
        <v>0</v>
      </c>
      <c r="L203" s="109">
        <f t="shared" si="9"/>
        <v>0</v>
      </c>
      <c r="M203" s="108">
        <f t="shared" si="10"/>
        <v>0</v>
      </c>
      <c r="N203" s="109">
        <f t="shared" si="11"/>
        <v>0</v>
      </c>
    </row>
    <row r="204" spans="1:14" ht="14.25" customHeight="1">
      <c r="A204" s="74" t="s">
        <v>380</v>
      </c>
      <c r="B204" s="6" t="s">
        <v>381</v>
      </c>
      <c r="C204" s="14" t="s">
        <v>30</v>
      </c>
      <c r="D204" s="43" t="s">
        <v>281</v>
      </c>
      <c r="E204" s="21">
        <f>'расчет ФОТ'!$H$16</f>
        <v>138.69</v>
      </c>
      <c r="F204" s="21">
        <v>2</v>
      </c>
      <c r="G204" s="23">
        <f>E204*F204</f>
        <v>277.38</v>
      </c>
      <c r="H204" s="69">
        <f>G204*H8+G205*H8</f>
        <v>1870.7963997260276</v>
      </c>
      <c r="I204" s="56">
        <f>ROUND(H204*1.25,0)</f>
        <v>2338</v>
      </c>
      <c r="J204" s="77"/>
      <c r="K204" s="108">
        <f t="shared" si="8"/>
        <v>1169</v>
      </c>
      <c r="L204" s="109">
        <f t="shared" si="9"/>
        <v>0</v>
      </c>
      <c r="M204" s="108">
        <f t="shared" si="10"/>
        <v>935.2</v>
      </c>
      <c r="N204" s="109">
        <f t="shared" si="11"/>
        <v>0</v>
      </c>
    </row>
    <row r="205" spans="1:14" ht="14.25" customHeight="1">
      <c r="A205" s="74"/>
      <c r="B205" s="6"/>
      <c r="C205" s="14"/>
      <c r="D205" s="11" t="s">
        <v>31</v>
      </c>
      <c r="E205" s="21">
        <f>'расчет ФОТ'!$H$13</f>
        <v>172.38356164383563</v>
      </c>
      <c r="F205" s="21">
        <v>2</v>
      </c>
      <c r="G205" s="23">
        <f>E205*F205</f>
        <v>344.76712328767127</v>
      </c>
      <c r="H205" s="69"/>
      <c r="I205" s="56"/>
      <c r="J205" s="77"/>
      <c r="K205" s="108">
        <f aca="true" t="shared" si="12" ref="K205:K221">I205*$L$3</f>
        <v>0</v>
      </c>
      <c r="L205" s="109">
        <f aca="true" t="shared" si="13" ref="L205:L221">J205*$L$3</f>
        <v>0</v>
      </c>
      <c r="M205" s="108">
        <f aca="true" t="shared" si="14" ref="M205:M221">I205*$N$3</f>
        <v>0</v>
      </c>
      <c r="N205" s="109">
        <f aca="true" t="shared" si="15" ref="N205:N221">J205*$N$3</f>
        <v>0</v>
      </c>
    </row>
    <row r="206" spans="1:14" ht="14.25" customHeight="1">
      <c r="A206" s="74"/>
      <c r="B206" s="6"/>
      <c r="C206" s="14"/>
      <c r="D206" s="4"/>
      <c r="E206" s="21"/>
      <c r="F206" s="21"/>
      <c r="G206" s="23"/>
      <c r="H206" s="69"/>
      <c r="I206" s="56"/>
      <c r="J206" s="78"/>
      <c r="K206" s="108">
        <f t="shared" si="12"/>
        <v>0</v>
      </c>
      <c r="L206" s="109">
        <f t="shared" si="13"/>
        <v>0</v>
      </c>
      <c r="M206" s="108">
        <f t="shared" si="14"/>
        <v>0</v>
      </c>
      <c r="N206" s="109">
        <f t="shared" si="15"/>
        <v>0</v>
      </c>
    </row>
    <row r="207" spans="1:14" ht="14.25" customHeight="1">
      <c r="A207" s="74" t="s">
        <v>382</v>
      </c>
      <c r="B207" s="6" t="s">
        <v>383</v>
      </c>
      <c r="C207" s="14" t="s">
        <v>30</v>
      </c>
      <c r="D207" s="43" t="s">
        <v>281</v>
      </c>
      <c r="E207" s="21">
        <f>'расчет ФОТ'!$H$16</f>
        <v>138.69</v>
      </c>
      <c r="F207" s="21">
        <v>4</v>
      </c>
      <c r="G207" s="23">
        <f>E207*F207</f>
        <v>554.76</v>
      </c>
      <c r="H207" s="69">
        <f>G207*H8+G208*H8</f>
        <v>2704.8780597260275</v>
      </c>
      <c r="I207" s="56">
        <f>ROUND(H207*1.25,0)</f>
        <v>3381</v>
      </c>
      <c r="J207" s="77"/>
      <c r="K207" s="108">
        <f t="shared" si="12"/>
        <v>1690.5</v>
      </c>
      <c r="L207" s="109">
        <f t="shared" si="13"/>
        <v>0</v>
      </c>
      <c r="M207" s="108">
        <f t="shared" si="14"/>
        <v>1352.4</v>
      </c>
      <c r="N207" s="109">
        <f t="shared" si="15"/>
        <v>0</v>
      </c>
    </row>
    <row r="208" spans="1:14" ht="14.25" customHeight="1">
      <c r="A208" s="74"/>
      <c r="B208" s="6" t="s">
        <v>384</v>
      </c>
      <c r="C208" s="14"/>
      <c r="D208" s="11" t="s">
        <v>31</v>
      </c>
      <c r="E208" s="21">
        <f>'расчет ФОТ'!$H$13</f>
        <v>172.38356164383563</v>
      </c>
      <c r="F208" s="21">
        <v>2</v>
      </c>
      <c r="G208" s="23">
        <f>E208*F208</f>
        <v>344.76712328767127</v>
      </c>
      <c r="H208" s="69"/>
      <c r="I208" s="56"/>
      <c r="J208" s="77"/>
      <c r="K208" s="108">
        <f t="shared" si="12"/>
        <v>0</v>
      </c>
      <c r="L208" s="109">
        <f t="shared" si="13"/>
        <v>0</v>
      </c>
      <c r="M208" s="108">
        <f t="shared" si="14"/>
        <v>0</v>
      </c>
      <c r="N208" s="109">
        <f t="shared" si="15"/>
        <v>0</v>
      </c>
    </row>
    <row r="209" spans="1:14" ht="14.25" customHeight="1">
      <c r="A209" s="74"/>
      <c r="B209" s="6"/>
      <c r="C209" s="14"/>
      <c r="D209" s="4"/>
      <c r="E209" s="21"/>
      <c r="F209" s="21"/>
      <c r="G209" s="23"/>
      <c r="H209" s="69"/>
      <c r="I209" s="56"/>
      <c r="J209" s="78"/>
      <c r="K209" s="108">
        <f t="shared" si="12"/>
        <v>0</v>
      </c>
      <c r="L209" s="109">
        <f t="shared" si="13"/>
        <v>0</v>
      </c>
      <c r="M209" s="108">
        <f t="shared" si="14"/>
        <v>0</v>
      </c>
      <c r="N209" s="109">
        <f t="shared" si="15"/>
        <v>0</v>
      </c>
    </row>
    <row r="210" spans="1:14" ht="14.25" customHeight="1">
      <c r="A210" s="74" t="s">
        <v>385</v>
      </c>
      <c r="B210" s="6" t="s">
        <v>386</v>
      </c>
      <c r="C210" s="14" t="s">
        <v>30</v>
      </c>
      <c r="D210" s="43" t="s">
        <v>281</v>
      </c>
      <c r="E210" s="21">
        <f>'расчет ФОТ'!$H$16</f>
        <v>138.69</v>
      </c>
      <c r="F210" s="21">
        <v>2.35</v>
      </c>
      <c r="G210" s="23">
        <f>E210*F210</f>
        <v>325.9215</v>
      </c>
      <c r="H210" s="69">
        <f>G210*H8+G211*H8</f>
        <v>2198.1857696780826</v>
      </c>
      <c r="I210" s="56">
        <f>ROUND(H210*1.25,0)</f>
        <v>2748</v>
      </c>
      <c r="J210" s="77"/>
      <c r="K210" s="108">
        <f t="shared" si="12"/>
        <v>1374</v>
      </c>
      <c r="L210" s="109">
        <f t="shared" si="13"/>
        <v>0</v>
      </c>
      <c r="M210" s="108">
        <f t="shared" si="14"/>
        <v>1099.2</v>
      </c>
      <c r="N210" s="109">
        <f t="shared" si="15"/>
        <v>0</v>
      </c>
    </row>
    <row r="211" spans="1:14" ht="14.25" customHeight="1">
      <c r="A211" s="74"/>
      <c r="B211" s="6"/>
      <c r="C211" s="14"/>
      <c r="D211" s="11" t="s">
        <v>31</v>
      </c>
      <c r="E211" s="21">
        <f>'расчет ФОТ'!$H$13</f>
        <v>172.38356164383563</v>
      </c>
      <c r="F211" s="21">
        <v>2.35</v>
      </c>
      <c r="G211" s="23">
        <f>E211*F211</f>
        <v>405.10136986301376</v>
      </c>
      <c r="H211" s="69"/>
      <c r="I211" s="56"/>
      <c r="J211" s="77"/>
      <c r="K211" s="108">
        <f t="shared" si="12"/>
        <v>0</v>
      </c>
      <c r="L211" s="109">
        <f t="shared" si="13"/>
        <v>0</v>
      </c>
      <c r="M211" s="108">
        <f t="shared" si="14"/>
        <v>0</v>
      </c>
      <c r="N211" s="109">
        <f t="shared" si="15"/>
        <v>0</v>
      </c>
    </row>
    <row r="212" spans="1:14" ht="12.75">
      <c r="A212" s="74"/>
      <c r="B212" s="6"/>
      <c r="C212" s="14"/>
      <c r="D212" s="4"/>
      <c r="E212" s="21"/>
      <c r="F212" s="21"/>
      <c r="G212" s="23"/>
      <c r="H212" s="69"/>
      <c r="I212" s="56"/>
      <c r="J212" s="78"/>
      <c r="K212" s="108">
        <f t="shared" si="12"/>
        <v>0</v>
      </c>
      <c r="L212" s="109">
        <f t="shared" si="13"/>
        <v>0</v>
      </c>
      <c r="M212" s="108">
        <f t="shared" si="14"/>
        <v>0</v>
      </c>
      <c r="N212" s="109">
        <f t="shared" si="15"/>
        <v>0</v>
      </c>
    </row>
    <row r="213" spans="1:14" ht="14.25" customHeight="1">
      <c r="A213" s="74" t="s">
        <v>387</v>
      </c>
      <c r="B213" s="6" t="s">
        <v>388</v>
      </c>
      <c r="C213" s="14" t="s">
        <v>389</v>
      </c>
      <c r="D213" s="11" t="s">
        <v>31</v>
      </c>
      <c r="E213" s="21">
        <f>'расчет ФОТ'!$H$13</f>
        <v>172.38356164383563</v>
      </c>
      <c r="F213" s="21">
        <v>1.31</v>
      </c>
      <c r="G213" s="23">
        <f>E213*F213</f>
        <v>225.8224657534247</v>
      </c>
      <c r="H213" s="69">
        <f>G213*H8</f>
        <v>679.0481545205481</v>
      </c>
      <c r="I213" s="56">
        <f>ROUND(H213*1.25,0)</f>
        <v>849</v>
      </c>
      <c r="J213" s="77"/>
      <c r="K213" s="108">
        <f t="shared" si="12"/>
        <v>424.5</v>
      </c>
      <c r="L213" s="109">
        <f t="shared" si="13"/>
        <v>0</v>
      </c>
      <c r="M213" s="108">
        <f t="shared" si="14"/>
        <v>339.6</v>
      </c>
      <c r="N213" s="109">
        <f t="shared" si="15"/>
        <v>0</v>
      </c>
    </row>
    <row r="214" spans="1:14" ht="12.75">
      <c r="A214" s="74"/>
      <c r="B214" s="6"/>
      <c r="C214" s="14"/>
      <c r="D214" s="4"/>
      <c r="E214" s="21"/>
      <c r="F214" s="21"/>
      <c r="G214" s="13"/>
      <c r="H214" s="6"/>
      <c r="I214" s="56"/>
      <c r="J214" s="78"/>
      <c r="K214" s="108">
        <f t="shared" si="12"/>
        <v>0</v>
      </c>
      <c r="L214" s="109">
        <f t="shared" si="13"/>
        <v>0</v>
      </c>
      <c r="M214" s="108">
        <f t="shared" si="14"/>
        <v>0</v>
      </c>
      <c r="N214" s="109">
        <f t="shared" si="15"/>
        <v>0</v>
      </c>
    </row>
    <row r="215" spans="1:14" ht="14.25" customHeight="1">
      <c r="A215" s="74" t="s">
        <v>390</v>
      </c>
      <c r="B215" s="6" t="s">
        <v>391</v>
      </c>
      <c r="C215" s="14" t="s">
        <v>392</v>
      </c>
      <c r="D215" s="11" t="s">
        <v>36</v>
      </c>
      <c r="E215" s="21">
        <f>'расчет ФОТ'!$H$16</f>
        <v>138.69</v>
      </c>
      <c r="F215" s="21">
        <v>4</v>
      </c>
      <c r="G215" s="23">
        <f>E215*F215</f>
        <v>554.76</v>
      </c>
      <c r="H215" s="69">
        <f>G215*H8+G216*H8</f>
        <v>3741.5927994520553</v>
      </c>
      <c r="I215" s="56">
        <f>ROUND(H215*1.25,0)</f>
        <v>4677</v>
      </c>
      <c r="J215" s="77"/>
      <c r="K215" s="108">
        <f t="shared" si="12"/>
        <v>2338.5</v>
      </c>
      <c r="L215" s="109">
        <f t="shared" si="13"/>
        <v>0</v>
      </c>
      <c r="M215" s="108">
        <f t="shared" si="14"/>
        <v>1870.8000000000002</v>
      </c>
      <c r="N215" s="109">
        <f t="shared" si="15"/>
        <v>0</v>
      </c>
    </row>
    <row r="216" spans="1:14" ht="14.25" customHeight="1">
      <c r="A216" s="74"/>
      <c r="B216" s="6"/>
      <c r="C216" s="14"/>
      <c r="D216" s="11" t="s">
        <v>31</v>
      </c>
      <c r="E216" s="21">
        <f>'расчет ФОТ'!$H$13</f>
        <v>172.38356164383563</v>
      </c>
      <c r="F216" s="21">
        <v>4</v>
      </c>
      <c r="G216" s="23">
        <f>E216*F216</f>
        <v>689.5342465753425</v>
      </c>
      <c r="H216" s="69"/>
      <c r="I216" s="56"/>
      <c r="J216" s="77"/>
      <c r="K216" s="108">
        <f t="shared" si="12"/>
        <v>0</v>
      </c>
      <c r="L216" s="109">
        <f t="shared" si="13"/>
        <v>0</v>
      </c>
      <c r="M216" s="108">
        <f t="shared" si="14"/>
        <v>0</v>
      </c>
      <c r="N216" s="109">
        <f t="shared" si="15"/>
        <v>0</v>
      </c>
    </row>
    <row r="217" spans="1:14" ht="12.75">
      <c r="A217" s="74"/>
      <c r="B217" s="6"/>
      <c r="C217" s="14"/>
      <c r="D217" s="4"/>
      <c r="E217" s="21"/>
      <c r="F217" s="21"/>
      <c r="G217" s="19"/>
      <c r="H217" s="20"/>
      <c r="I217" s="56"/>
      <c r="J217" s="78"/>
      <c r="K217" s="108">
        <f t="shared" si="12"/>
        <v>0</v>
      </c>
      <c r="L217" s="109">
        <f t="shared" si="13"/>
        <v>0</v>
      </c>
      <c r="M217" s="108">
        <f t="shared" si="14"/>
        <v>0</v>
      </c>
      <c r="N217" s="109">
        <f t="shared" si="15"/>
        <v>0</v>
      </c>
    </row>
    <row r="218" spans="1:14" ht="14.25" customHeight="1">
      <c r="A218" s="74" t="s">
        <v>393</v>
      </c>
      <c r="B218" s="6" t="s">
        <v>394</v>
      </c>
      <c r="C218" s="14" t="s">
        <v>395</v>
      </c>
      <c r="D218" s="11" t="s">
        <v>31</v>
      </c>
      <c r="E218" s="21">
        <f>'расчет ФОТ'!$H$13</f>
        <v>172.38356164383563</v>
      </c>
      <c r="F218" s="21">
        <v>1.3</v>
      </c>
      <c r="G218" s="23">
        <f>E218*F218</f>
        <v>224.09863013698634</v>
      </c>
      <c r="H218" s="69">
        <f>G218*H8</f>
        <v>673.8645808219179</v>
      </c>
      <c r="I218" s="56">
        <f>ROUND(H218*1.25,0)</f>
        <v>842</v>
      </c>
      <c r="J218" s="77"/>
      <c r="K218" s="108">
        <f t="shared" si="12"/>
        <v>421</v>
      </c>
      <c r="L218" s="109">
        <f t="shared" si="13"/>
        <v>0</v>
      </c>
      <c r="M218" s="108">
        <f t="shared" si="14"/>
        <v>336.8</v>
      </c>
      <c r="N218" s="109">
        <f t="shared" si="15"/>
        <v>0</v>
      </c>
    </row>
    <row r="219" spans="1:14" ht="12.75">
      <c r="A219" s="74"/>
      <c r="B219" s="6"/>
      <c r="C219" s="14"/>
      <c r="D219" s="4"/>
      <c r="E219" s="21"/>
      <c r="F219" s="21"/>
      <c r="G219" s="23"/>
      <c r="H219" s="69"/>
      <c r="I219" s="57"/>
      <c r="J219" s="78"/>
      <c r="K219" s="108">
        <f t="shared" si="12"/>
        <v>0</v>
      </c>
      <c r="L219" s="109">
        <f t="shared" si="13"/>
        <v>0</v>
      </c>
      <c r="M219" s="108">
        <f t="shared" si="14"/>
        <v>0</v>
      </c>
      <c r="N219" s="109">
        <f t="shared" si="15"/>
        <v>0</v>
      </c>
    </row>
    <row r="220" spans="1:14" ht="14.25" customHeight="1">
      <c r="A220" s="74" t="s">
        <v>396</v>
      </c>
      <c r="B220" s="6" t="s">
        <v>397</v>
      </c>
      <c r="C220" s="14" t="s">
        <v>30</v>
      </c>
      <c r="D220" s="11" t="s">
        <v>31</v>
      </c>
      <c r="E220" s="21">
        <f>'расчет ФОТ'!$H$13</f>
        <v>172.38356164383563</v>
      </c>
      <c r="F220" s="36">
        <v>2</v>
      </c>
      <c r="G220" s="23">
        <f>E220*F220</f>
        <v>344.76712328767127</v>
      </c>
      <c r="H220" s="69">
        <f>G220*H8</f>
        <v>1036.7147397260276</v>
      </c>
      <c r="I220" s="56">
        <f>ROUND(H220*1.25,0)</f>
        <v>1296</v>
      </c>
      <c r="J220" s="77"/>
      <c r="K220" s="108">
        <f t="shared" si="12"/>
        <v>648</v>
      </c>
      <c r="L220" s="109">
        <f t="shared" si="13"/>
        <v>0</v>
      </c>
      <c r="M220" s="108">
        <f t="shared" si="14"/>
        <v>518.4</v>
      </c>
      <c r="N220" s="109">
        <f t="shared" si="15"/>
        <v>0</v>
      </c>
    </row>
    <row r="221" spans="1:14" ht="13.5" thickBot="1">
      <c r="A221" s="83"/>
      <c r="B221" s="84"/>
      <c r="C221" s="85"/>
      <c r="D221" s="86"/>
      <c r="E221" s="87"/>
      <c r="F221" s="88"/>
      <c r="G221" s="89"/>
      <c r="H221" s="90"/>
      <c r="I221" s="91"/>
      <c r="J221" s="92"/>
      <c r="K221" s="115">
        <f t="shared" si="12"/>
        <v>0</v>
      </c>
      <c r="L221" s="116">
        <f t="shared" si="13"/>
        <v>0</v>
      </c>
      <c r="M221" s="115">
        <f t="shared" si="14"/>
        <v>0</v>
      </c>
      <c r="N221" s="116">
        <f t="shared" si="15"/>
        <v>0</v>
      </c>
    </row>
    <row r="222" spans="1:14" ht="13.5" thickTop="1">
      <c r="A222" s="1"/>
      <c r="B222" s="1"/>
      <c r="C222" s="2"/>
      <c r="D222" s="1"/>
      <c r="E222" s="22"/>
      <c r="F222" s="22"/>
      <c r="G222" s="3"/>
      <c r="H222" s="3"/>
      <c r="I222" s="3"/>
      <c r="J222" s="2"/>
      <c r="K222" s="3"/>
      <c r="L222" s="2"/>
      <c r="M222" s="3"/>
      <c r="N222" s="2"/>
    </row>
  </sheetData>
  <sheetProtection password="CF76" sheet="1"/>
  <autoFilter ref="A9:N221"/>
  <printOptions horizontalCentered="1"/>
  <pageMargins left="0.984251968503937" right="0.3937007874015748" top="0.5905511811023623" bottom="0.3937007874015748" header="0.1968503937007874" footer="0.1968503937007874"/>
  <pageSetup blackAndWhite="1" fitToHeight="10" horizontalDpi="600" verticalDpi="600" orientation="portrait" paperSize="9" scale="89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N201"/>
  <sheetViews>
    <sheetView showZeros="0" view="pageBreakPreview" zoomScaleSheetLayoutView="100" zoomScalePageLayoutView="0" workbookViewId="0" topLeftCell="A1">
      <selection activeCell="H8" sqref="H8"/>
    </sheetView>
  </sheetViews>
  <sheetFormatPr defaultColWidth="9.00390625" defaultRowHeight="12.75" outlineLevelRow="1" outlineLevelCol="1"/>
  <cols>
    <col min="1" max="1" width="6.625" style="93" customWidth="1"/>
    <col min="2" max="2" width="60.625" style="0" customWidth="1"/>
    <col min="3" max="3" width="9.875" style="0" customWidth="1"/>
    <col min="4" max="4" width="10.375" style="0" hidden="1" customWidth="1" outlineLevel="1"/>
    <col min="5" max="5" width="9.375" style="0" hidden="1" customWidth="1" outlineLevel="1"/>
    <col min="6" max="6" width="9.125" style="0" hidden="1" customWidth="1" outlineLevel="1"/>
    <col min="7" max="7" width="7.75390625" style="0" hidden="1" customWidth="1" outlineLevel="1"/>
    <col min="8" max="8" width="8.375" style="0" hidden="1" customWidth="1" outlineLevel="1"/>
    <col min="9" max="9" width="11.75390625" style="0" customWidth="1" collapsed="1"/>
    <col min="10" max="10" width="11.75390625" style="0" customWidth="1"/>
    <col min="11" max="14" width="11.75390625" style="0" hidden="1" customWidth="1"/>
  </cols>
  <sheetData>
    <row r="1" spans="1:10" ht="29.2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2:14" ht="12.75">
      <c r="B2" s="1"/>
      <c r="C2" s="2"/>
      <c r="D2" s="1"/>
      <c r="E2" s="48"/>
      <c r="F2" s="48"/>
      <c r="G2" s="3"/>
      <c r="H2" s="3"/>
      <c r="I2" s="3"/>
      <c r="J2" s="2"/>
      <c r="K2" s="3"/>
      <c r="L2" s="2"/>
      <c r="M2" s="3"/>
      <c r="N2" s="2"/>
    </row>
    <row r="3" spans="1:14" ht="23.25" customHeight="1">
      <c r="A3" s="138" t="s">
        <v>37</v>
      </c>
      <c r="B3" s="138"/>
      <c r="C3" s="138"/>
      <c r="D3" s="138"/>
      <c r="E3" s="138"/>
      <c r="F3" s="138"/>
      <c r="G3" s="138"/>
      <c r="H3" s="138"/>
      <c r="I3" s="138"/>
      <c r="J3" s="138"/>
      <c r="L3" s="107">
        <v>0.5</v>
      </c>
      <c r="M3" s="1"/>
      <c r="N3" s="107">
        <v>0.4</v>
      </c>
    </row>
    <row r="4" spans="2:14" ht="13.5" thickBot="1">
      <c r="B4" s="2"/>
      <c r="C4" s="5"/>
      <c r="D4" s="1"/>
      <c r="E4" s="118">
        <v>1.1</v>
      </c>
      <c r="F4" s="119" t="s">
        <v>550</v>
      </c>
      <c r="G4" s="20"/>
      <c r="H4" s="20"/>
      <c r="I4" s="7"/>
      <c r="J4" s="6"/>
      <c r="K4" s="7"/>
      <c r="L4" s="6"/>
      <c r="M4" s="7"/>
      <c r="N4" s="6"/>
    </row>
    <row r="5" spans="1:14" ht="13.5" thickTop="1">
      <c r="A5" s="100"/>
      <c r="B5" s="64" t="s">
        <v>1</v>
      </c>
      <c r="C5" s="61" t="s">
        <v>2</v>
      </c>
      <c r="D5" s="62" t="s">
        <v>3</v>
      </c>
      <c r="E5" s="63" t="s">
        <v>4</v>
      </c>
      <c r="F5" s="64" t="s">
        <v>5</v>
      </c>
      <c r="G5" s="63" t="s">
        <v>6</v>
      </c>
      <c r="H5" s="65" t="s">
        <v>7</v>
      </c>
      <c r="I5" s="66" t="s">
        <v>8</v>
      </c>
      <c r="J5" s="67"/>
      <c r="K5" s="66" t="s">
        <v>8</v>
      </c>
      <c r="L5" s="67"/>
      <c r="M5" s="66" t="s">
        <v>8</v>
      </c>
      <c r="N5" s="67"/>
    </row>
    <row r="6" spans="1:14" ht="12.75">
      <c r="A6" s="101"/>
      <c r="B6" s="14" t="s">
        <v>9</v>
      </c>
      <c r="C6" s="10" t="s">
        <v>10</v>
      </c>
      <c r="D6" s="11" t="s">
        <v>11</v>
      </c>
      <c r="E6" s="69" t="s">
        <v>12</v>
      </c>
      <c r="F6" s="14" t="s">
        <v>13</v>
      </c>
      <c r="G6" s="69" t="s">
        <v>14</v>
      </c>
      <c r="H6" s="23" t="s">
        <v>15</v>
      </c>
      <c r="I6" s="41" t="s">
        <v>16</v>
      </c>
      <c r="J6" s="70" t="s">
        <v>17</v>
      </c>
      <c r="K6" s="41" t="s">
        <v>16</v>
      </c>
      <c r="L6" s="70" t="s">
        <v>17</v>
      </c>
      <c r="M6" s="41" t="s">
        <v>16</v>
      </c>
      <c r="N6" s="70" t="s">
        <v>17</v>
      </c>
    </row>
    <row r="7" spans="1:14" ht="12.75">
      <c r="A7" s="101"/>
      <c r="B7" s="9"/>
      <c r="C7" s="10"/>
      <c r="D7" s="11" t="s">
        <v>18</v>
      </c>
      <c r="E7" s="69" t="s">
        <v>19</v>
      </c>
      <c r="F7" s="14" t="s">
        <v>20</v>
      </c>
      <c r="G7" s="69" t="s">
        <v>21</v>
      </c>
      <c r="H7" s="23" t="s">
        <v>19</v>
      </c>
      <c r="I7" s="23" t="s">
        <v>22</v>
      </c>
      <c r="J7" s="71" t="s">
        <v>23</v>
      </c>
      <c r="K7" s="23" t="s">
        <v>22</v>
      </c>
      <c r="L7" s="71" t="s">
        <v>23</v>
      </c>
      <c r="M7" s="23" t="s">
        <v>22</v>
      </c>
      <c r="N7" s="71" t="s">
        <v>23</v>
      </c>
    </row>
    <row r="8" spans="1:14" ht="12.75">
      <c r="A8" s="102"/>
      <c r="B8" s="15"/>
      <c r="C8" s="16"/>
      <c r="D8" s="17"/>
      <c r="E8" s="117">
        <v>1.1</v>
      </c>
      <c r="F8" s="18" t="s">
        <v>24</v>
      </c>
      <c r="G8" s="38" t="s">
        <v>19</v>
      </c>
      <c r="H8" s="136">
        <f>'расчет ФОТ'!B27</f>
        <v>3.007</v>
      </c>
      <c r="I8" s="37" t="s">
        <v>25</v>
      </c>
      <c r="J8" s="73" t="s">
        <v>26</v>
      </c>
      <c r="K8" s="37" t="s">
        <v>25</v>
      </c>
      <c r="L8" s="73" t="s">
        <v>26</v>
      </c>
      <c r="M8" s="37" t="s">
        <v>25</v>
      </c>
      <c r="N8" s="73" t="s">
        <v>26</v>
      </c>
    </row>
    <row r="9" spans="1:14" ht="12.75">
      <c r="A9" s="101" t="s">
        <v>38</v>
      </c>
      <c r="B9" s="6" t="s">
        <v>39</v>
      </c>
      <c r="C9" s="14" t="s">
        <v>40</v>
      </c>
      <c r="D9" s="11" t="s">
        <v>31</v>
      </c>
      <c r="E9" s="21">
        <f>'расчет ФОТ'!$H$13</f>
        <v>172.38356164383563</v>
      </c>
      <c r="F9" s="49">
        <v>1.73</v>
      </c>
      <c r="G9" s="23">
        <f>E9*F9</f>
        <v>298.22356164383564</v>
      </c>
      <c r="H9" s="69">
        <f>G9*H8</f>
        <v>896.7582498630138</v>
      </c>
      <c r="I9" s="23">
        <f>ROUND(H9*1.25,0)</f>
        <v>1121</v>
      </c>
      <c r="J9" s="94"/>
      <c r="K9" s="108">
        <f>I9*$L$3</f>
        <v>560.5</v>
      </c>
      <c r="L9" s="109">
        <f>J9*$L$3</f>
        <v>0</v>
      </c>
      <c r="M9" s="108">
        <f>I9*$N$3</f>
        <v>448.40000000000003</v>
      </c>
      <c r="N9" s="109">
        <f>J9*$N$3</f>
        <v>0</v>
      </c>
    </row>
    <row r="10" spans="1:14" ht="13.5" customHeight="1">
      <c r="A10" s="101"/>
      <c r="B10" s="6" t="s">
        <v>41</v>
      </c>
      <c r="C10" s="14" t="s">
        <v>10</v>
      </c>
      <c r="D10" s="4"/>
      <c r="E10" s="12"/>
      <c r="F10" s="21"/>
      <c r="G10" s="19"/>
      <c r="H10" s="20"/>
      <c r="I10" s="19"/>
      <c r="J10" s="75"/>
      <c r="K10" s="108">
        <f aca="true" t="shared" si="0" ref="K10:K73">I10*$L$3</f>
        <v>0</v>
      </c>
      <c r="L10" s="109">
        <f aca="true" t="shared" si="1" ref="L10:L73">J10*$L$3</f>
        <v>0</v>
      </c>
      <c r="M10" s="108">
        <f aca="true" t="shared" si="2" ref="M10:M73">I10*$N$3</f>
        <v>0</v>
      </c>
      <c r="N10" s="109">
        <f aca="true" t="shared" si="3" ref="N10:N73">J10*$N$3</f>
        <v>0</v>
      </c>
    </row>
    <row r="11" spans="1:14" ht="12.75">
      <c r="A11" s="101"/>
      <c r="B11" s="6"/>
      <c r="C11" s="14"/>
      <c r="D11" s="4"/>
      <c r="E11" s="12"/>
      <c r="F11" s="21"/>
      <c r="G11" s="23"/>
      <c r="H11" s="69"/>
      <c r="I11" s="23"/>
      <c r="J11" s="75"/>
      <c r="K11" s="108">
        <f t="shared" si="0"/>
        <v>0</v>
      </c>
      <c r="L11" s="109">
        <f t="shared" si="1"/>
        <v>0</v>
      </c>
      <c r="M11" s="108">
        <f t="shared" si="2"/>
        <v>0</v>
      </c>
      <c r="N11" s="109">
        <f t="shared" si="3"/>
        <v>0</v>
      </c>
    </row>
    <row r="12" spans="1:14" ht="12.75">
      <c r="A12" s="101" t="s">
        <v>42</v>
      </c>
      <c r="B12" s="6" t="s">
        <v>43</v>
      </c>
      <c r="C12" s="14" t="s">
        <v>30</v>
      </c>
      <c r="D12" s="11" t="s">
        <v>31</v>
      </c>
      <c r="E12" s="21">
        <f>'расчет ФОТ'!$H$13</f>
        <v>172.38356164383563</v>
      </c>
      <c r="F12" s="21">
        <v>1.87</v>
      </c>
      <c r="G12" s="23">
        <f>E12*F12</f>
        <v>322.35726027397266</v>
      </c>
      <c r="H12" s="69">
        <f>G12*H8</f>
        <v>969.3282816438358</v>
      </c>
      <c r="I12" s="23">
        <f>ROUND(H12*1.25,0)</f>
        <v>1212</v>
      </c>
      <c r="J12" s="94">
        <f>ROUND(H12*1.298,0)</f>
        <v>1258</v>
      </c>
      <c r="K12" s="108">
        <f t="shared" si="0"/>
        <v>606</v>
      </c>
      <c r="L12" s="109">
        <f t="shared" si="1"/>
        <v>629</v>
      </c>
      <c r="M12" s="108">
        <f t="shared" si="2"/>
        <v>484.8</v>
      </c>
      <c r="N12" s="109">
        <f t="shared" si="3"/>
        <v>503.20000000000005</v>
      </c>
    </row>
    <row r="13" spans="1:14" ht="13.5" customHeight="1">
      <c r="A13" s="101"/>
      <c r="B13" s="6" t="s">
        <v>44</v>
      </c>
      <c r="C13" s="14"/>
      <c r="D13" s="4"/>
      <c r="E13" s="12"/>
      <c r="F13" s="21"/>
      <c r="G13" s="19"/>
      <c r="H13" s="20"/>
      <c r="I13" s="19"/>
      <c r="J13" s="75"/>
      <c r="K13" s="108">
        <f t="shared" si="0"/>
        <v>0</v>
      </c>
      <c r="L13" s="109">
        <f t="shared" si="1"/>
        <v>0</v>
      </c>
      <c r="M13" s="108">
        <f t="shared" si="2"/>
        <v>0</v>
      </c>
      <c r="N13" s="109">
        <f t="shared" si="3"/>
        <v>0</v>
      </c>
    </row>
    <row r="14" spans="1:14" ht="12.75">
      <c r="A14" s="101"/>
      <c r="B14" s="6"/>
      <c r="C14" s="14"/>
      <c r="D14" s="4"/>
      <c r="E14" s="12"/>
      <c r="F14" s="21"/>
      <c r="G14" s="23"/>
      <c r="H14" s="69"/>
      <c r="I14" s="23"/>
      <c r="J14" s="75"/>
      <c r="K14" s="108">
        <f t="shared" si="0"/>
        <v>0</v>
      </c>
      <c r="L14" s="109">
        <f t="shared" si="1"/>
        <v>0</v>
      </c>
      <c r="M14" s="108">
        <f t="shared" si="2"/>
        <v>0</v>
      </c>
      <c r="N14" s="109">
        <f t="shared" si="3"/>
        <v>0</v>
      </c>
    </row>
    <row r="15" spans="1:14" ht="12.75">
      <c r="A15" s="101" t="s">
        <v>45</v>
      </c>
      <c r="B15" s="6" t="s">
        <v>43</v>
      </c>
      <c r="C15" s="14" t="s">
        <v>30</v>
      </c>
      <c r="D15" s="11" t="s">
        <v>31</v>
      </c>
      <c r="E15" s="21">
        <f>'расчет ФОТ'!$H$13</f>
        <v>172.38356164383563</v>
      </c>
      <c r="F15" s="21">
        <v>1.73</v>
      </c>
      <c r="G15" s="23">
        <f>E15*F15</f>
        <v>298.22356164383564</v>
      </c>
      <c r="H15" s="69">
        <f>G15*H8</f>
        <v>896.7582498630138</v>
      </c>
      <c r="I15" s="23">
        <f>ROUND(H15*1.25,0)</f>
        <v>1121</v>
      </c>
      <c r="J15" s="94"/>
      <c r="K15" s="108">
        <f t="shared" si="0"/>
        <v>560.5</v>
      </c>
      <c r="L15" s="109">
        <f t="shared" si="1"/>
        <v>0</v>
      </c>
      <c r="M15" s="108">
        <f t="shared" si="2"/>
        <v>448.40000000000003</v>
      </c>
      <c r="N15" s="109">
        <f t="shared" si="3"/>
        <v>0</v>
      </c>
    </row>
    <row r="16" spans="1:14" ht="12.75">
      <c r="A16" s="101"/>
      <c r="B16" s="6" t="s">
        <v>46</v>
      </c>
      <c r="C16" s="14"/>
      <c r="D16" s="4"/>
      <c r="E16" s="12"/>
      <c r="F16" s="21"/>
      <c r="G16" s="19"/>
      <c r="H16" s="20"/>
      <c r="I16" s="19"/>
      <c r="J16" s="75"/>
      <c r="K16" s="108">
        <f t="shared" si="0"/>
        <v>0</v>
      </c>
      <c r="L16" s="109">
        <f t="shared" si="1"/>
        <v>0</v>
      </c>
      <c r="M16" s="108">
        <f t="shared" si="2"/>
        <v>0</v>
      </c>
      <c r="N16" s="109">
        <f t="shared" si="3"/>
        <v>0</v>
      </c>
    </row>
    <row r="17" spans="1:14" ht="12.75">
      <c r="A17" s="101"/>
      <c r="B17" s="6" t="s">
        <v>47</v>
      </c>
      <c r="C17" s="14"/>
      <c r="D17" s="4"/>
      <c r="E17" s="12"/>
      <c r="F17" s="21"/>
      <c r="G17" s="23"/>
      <c r="H17" s="69"/>
      <c r="I17" s="23"/>
      <c r="J17" s="75"/>
      <c r="K17" s="108">
        <f t="shared" si="0"/>
        <v>0</v>
      </c>
      <c r="L17" s="109">
        <f t="shared" si="1"/>
        <v>0</v>
      </c>
      <c r="M17" s="108">
        <f t="shared" si="2"/>
        <v>0</v>
      </c>
      <c r="N17" s="109">
        <f t="shared" si="3"/>
        <v>0</v>
      </c>
    </row>
    <row r="18" spans="1:14" ht="12.75">
      <c r="A18" s="101"/>
      <c r="B18" s="6"/>
      <c r="C18" s="14"/>
      <c r="D18" s="4"/>
      <c r="E18" s="12"/>
      <c r="F18" s="21"/>
      <c r="G18" s="23"/>
      <c r="H18" s="69"/>
      <c r="I18" s="23"/>
      <c r="J18" s="75"/>
      <c r="K18" s="108">
        <f t="shared" si="0"/>
        <v>0</v>
      </c>
      <c r="L18" s="109">
        <f t="shared" si="1"/>
        <v>0</v>
      </c>
      <c r="M18" s="108">
        <f t="shared" si="2"/>
        <v>0</v>
      </c>
      <c r="N18" s="109">
        <f t="shared" si="3"/>
        <v>0</v>
      </c>
    </row>
    <row r="19" spans="1:14" ht="12.75">
      <c r="A19" s="101" t="s">
        <v>48</v>
      </c>
      <c r="B19" s="6" t="s">
        <v>49</v>
      </c>
      <c r="C19" s="14"/>
      <c r="D19" s="4"/>
      <c r="E19" s="12"/>
      <c r="F19" s="21"/>
      <c r="G19" s="23"/>
      <c r="H19" s="69"/>
      <c r="I19" s="23"/>
      <c r="J19" s="95"/>
      <c r="K19" s="108">
        <f t="shared" si="0"/>
        <v>0</v>
      </c>
      <c r="L19" s="109">
        <f t="shared" si="1"/>
        <v>0</v>
      </c>
      <c r="M19" s="108">
        <f t="shared" si="2"/>
        <v>0</v>
      </c>
      <c r="N19" s="109">
        <f t="shared" si="3"/>
        <v>0</v>
      </c>
    </row>
    <row r="20" spans="1:14" ht="13.5" customHeight="1">
      <c r="A20" s="101"/>
      <c r="B20" s="6" t="s">
        <v>50</v>
      </c>
      <c r="C20" s="14"/>
      <c r="D20" s="4"/>
      <c r="E20" s="12"/>
      <c r="F20" s="21"/>
      <c r="G20" s="23"/>
      <c r="H20" s="69"/>
      <c r="I20" s="23"/>
      <c r="J20" s="95"/>
      <c r="K20" s="108">
        <f t="shared" si="0"/>
        <v>0</v>
      </c>
      <c r="L20" s="109">
        <f t="shared" si="1"/>
        <v>0</v>
      </c>
      <c r="M20" s="108">
        <f t="shared" si="2"/>
        <v>0</v>
      </c>
      <c r="N20" s="109">
        <f t="shared" si="3"/>
        <v>0</v>
      </c>
    </row>
    <row r="21" spans="1:14" ht="13.5" customHeight="1">
      <c r="A21" s="101"/>
      <c r="B21" s="6" t="s">
        <v>51</v>
      </c>
      <c r="C21" s="14" t="s">
        <v>30</v>
      </c>
      <c r="D21" s="11" t="s">
        <v>31</v>
      </c>
      <c r="E21" s="21">
        <f>'расчет ФОТ'!$H$13</f>
        <v>172.38356164383563</v>
      </c>
      <c r="F21" s="21">
        <v>4</v>
      </c>
      <c r="G21" s="23">
        <f>E21*F21</f>
        <v>689.5342465753425</v>
      </c>
      <c r="H21" s="69">
        <f>G21*H8</f>
        <v>2073.429479452055</v>
      </c>
      <c r="I21" s="23">
        <f>ROUND(H21*1.25,0)</f>
        <v>2592</v>
      </c>
      <c r="J21" s="94">
        <f>ROUND(H21*1.298,0)</f>
        <v>2691</v>
      </c>
      <c r="K21" s="108">
        <f t="shared" si="0"/>
        <v>1296</v>
      </c>
      <c r="L21" s="109">
        <f t="shared" si="1"/>
        <v>1345.5</v>
      </c>
      <c r="M21" s="108">
        <f t="shared" si="2"/>
        <v>1036.8</v>
      </c>
      <c r="N21" s="109">
        <f t="shared" si="3"/>
        <v>1076.4</v>
      </c>
    </row>
    <row r="22" spans="1:14" ht="13.5" customHeight="1">
      <c r="A22" s="101"/>
      <c r="B22" s="7" t="s">
        <v>52</v>
      </c>
      <c r="C22" s="14" t="s">
        <v>30</v>
      </c>
      <c r="D22" s="11" t="s">
        <v>31</v>
      </c>
      <c r="E22" s="21">
        <f>'расчет ФОТ'!$H$13</f>
        <v>172.38356164383563</v>
      </c>
      <c r="F22" s="21">
        <v>4.32</v>
      </c>
      <c r="G22" s="23">
        <f>E22*F22</f>
        <v>744.69698630137</v>
      </c>
      <c r="H22" s="69">
        <f>G22*H8</f>
        <v>2239.3038378082197</v>
      </c>
      <c r="I22" s="23">
        <f>ROUND(H22*1.25,0)</f>
        <v>2799</v>
      </c>
      <c r="J22" s="94">
        <f>ROUND(H22*1.298,0)</f>
        <v>2907</v>
      </c>
      <c r="K22" s="108">
        <f t="shared" si="0"/>
        <v>1399.5</v>
      </c>
      <c r="L22" s="109">
        <f t="shared" si="1"/>
        <v>1453.5</v>
      </c>
      <c r="M22" s="108">
        <f t="shared" si="2"/>
        <v>1119.6000000000001</v>
      </c>
      <c r="N22" s="109">
        <f t="shared" si="3"/>
        <v>1162.8</v>
      </c>
    </row>
    <row r="23" spans="1:14" ht="13.5" customHeight="1">
      <c r="A23" s="101"/>
      <c r="B23" s="96" t="s">
        <v>53</v>
      </c>
      <c r="C23" s="14" t="s">
        <v>30</v>
      </c>
      <c r="D23" s="11" t="s">
        <v>31</v>
      </c>
      <c r="E23" s="21">
        <f>'расчет ФОТ'!$H$13</f>
        <v>172.38356164383563</v>
      </c>
      <c r="F23" s="21">
        <v>6.2</v>
      </c>
      <c r="G23" s="23">
        <f>E23*F23</f>
        <v>1068.7780821917809</v>
      </c>
      <c r="H23" s="69">
        <f>G23*H8</f>
        <v>3213.815693150685</v>
      </c>
      <c r="I23" s="23">
        <f>ROUND(H23*1.25,0)</f>
        <v>4017</v>
      </c>
      <c r="J23" s="94">
        <f>ROUND(H23*1.298,0)</f>
        <v>4172</v>
      </c>
      <c r="K23" s="108">
        <f t="shared" si="0"/>
        <v>2008.5</v>
      </c>
      <c r="L23" s="109">
        <f t="shared" si="1"/>
        <v>2086</v>
      </c>
      <c r="M23" s="108">
        <f t="shared" si="2"/>
        <v>1606.8000000000002</v>
      </c>
      <c r="N23" s="109">
        <f t="shared" si="3"/>
        <v>1668.8000000000002</v>
      </c>
    </row>
    <row r="24" spans="1:14" ht="12.75">
      <c r="A24" s="101"/>
      <c r="B24" s="6"/>
      <c r="C24" s="14"/>
      <c r="D24" s="4"/>
      <c r="E24" s="12"/>
      <c r="F24" s="21"/>
      <c r="G24" s="19"/>
      <c r="H24" s="20"/>
      <c r="I24" s="19"/>
      <c r="J24" s="75"/>
      <c r="K24" s="108">
        <f t="shared" si="0"/>
        <v>0</v>
      </c>
      <c r="L24" s="109">
        <f t="shared" si="1"/>
        <v>0</v>
      </c>
      <c r="M24" s="108">
        <f t="shared" si="2"/>
        <v>0</v>
      </c>
      <c r="N24" s="109">
        <f t="shared" si="3"/>
        <v>0</v>
      </c>
    </row>
    <row r="25" spans="1:14" ht="12.75">
      <c r="A25" s="101" t="s">
        <v>54</v>
      </c>
      <c r="B25" s="6" t="s">
        <v>49</v>
      </c>
      <c r="C25" s="14"/>
      <c r="D25" s="4"/>
      <c r="E25" s="12"/>
      <c r="F25" s="21"/>
      <c r="G25" s="23"/>
      <c r="H25" s="69"/>
      <c r="I25" s="23"/>
      <c r="J25" s="95"/>
      <c r="K25" s="108">
        <f t="shared" si="0"/>
        <v>0</v>
      </c>
      <c r="L25" s="109">
        <f t="shared" si="1"/>
        <v>0</v>
      </c>
      <c r="M25" s="108">
        <f t="shared" si="2"/>
        <v>0</v>
      </c>
      <c r="N25" s="109">
        <f t="shared" si="3"/>
        <v>0</v>
      </c>
    </row>
    <row r="26" spans="1:14" ht="13.5" customHeight="1">
      <c r="A26" s="101"/>
      <c r="B26" s="6" t="s">
        <v>55</v>
      </c>
      <c r="C26" s="14"/>
      <c r="D26" s="4"/>
      <c r="E26" s="12"/>
      <c r="F26" s="21"/>
      <c r="G26" s="23"/>
      <c r="H26" s="69"/>
      <c r="I26" s="23"/>
      <c r="J26" s="95"/>
      <c r="K26" s="108">
        <f t="shared" si="0"/>
        <v>0</v>
      </c>
      <c r="L26" s="109">
        <f t="shared" si="1"/>
        <v>0</v>
      </c>
      <c r="M26" s="108">
        <f t="shared" si="2"/>
        <v>0</v>
      </c>
      <c r="N26" s="109">
        <f t="shared" si="3"/>
        <v>0</v>
      </c>
    </row>
    <row r="27" spans="1:14" ht="13.5" customHeight="1">
      <c r="A27" s="101"/>
      <c r="B27" s="6" t="s">
        <v>56</v>
      </c>
      <c r="C27" s="14" t="s">
        <v>30</v>
      </c>
      <c r="D27" s="11" t="s">
        <v>31</v>
      </c>
      <c r="E27" s="21">
        <f>'расчет ФОТ'!$H$13</f>
        <v>172.38356164383563</v>
      </c>
      <c r="F27" s="21">
        <v>4.9</v>
      </c>
      <c r="G27" s="23">
        <f>E27*F27</f>
        <v>844.6794520547946</v>
      </c>
      <c r="H27" s="69">
        <f>G27*H8</f>
        <v>2539.9511123287675</v>
      </c>
      <c r="I27" s="23">
        <f>ROUND(H27*1.25,0)</f>
        <v>3175</v>
      </c>
      <c r="J27" s="94">
        <f>ROUND(H27*1.298,0)</f>
        <v>3297</v>
      </c>
      <c r="K27" s="108">
        <f t="shared" si="0"/>
        <v>1587.5</v>
      </c>
      <c r="L27" s="109">
        <f t="shared" si="1"/>
        <v>1648.5</v>
      </c>
      <c r="M27" s="108">
        <f t="shared" si="2"/>
        <v>1270</v>
      </c>
      <c r="N27" s="109">
        <f t="shared" si="3"/>
        <v>1318.8000000000002</v>
      </c>
    </row>
    <row r="28" spans="1:14" ht="13.5" customHeight="1">
      <c r="A28" s="101"/>
      <c r="B28" s="7" t="s">
        <v>57</v>
      </c>
      <c r="C28" s="14" t="s">
        <v>30</v>
      </c>
      <c r="D28" s="11" t="s">
        <v>31</v>
      </c>
      <c r="E28" s="21">
        <f>'расчет ФОТ'!$H$13</f>
        <v>172.38356164383563</v>
      </c>
      <c r="F28" s="21">
        <v>5.33</v>
      </c>
      <c r="G28" s="23">
        <f>E28*F28</f>
        <v>918.8043835616439</v>
      </c>
      <c r="H28" s="69">
        <f>G28*H8</f>
        <v>2762.8447813698635</v>
      </c>
      <c r="I28" s="23">
        <f>ROUND(H28*1.25,0)</f>
        <v>3454</v>
      </c>
      <c r="J28" s="94">
        <f>ROUND(H28*1.298,0)</f>
        <v>3586</v>
      </c>
      <c r="K28" s="108">
        <f t="shared" si="0"/>
        <v>1727</v>
      </c>
      <c r="L28" s="109">
        <f t="shared" si="1"/>
        <v>1793</v>
      </c>
      <c r="M28" s="108">
        <f t="shared" si="2"/>
        <v>1381.6000000000001</v>
      </c>
      <c r="N28" s="109">
        <f t="shared" si="3"/>
        <v>1434.4</v>
      </c>
    </row>
    <row r="29" spans="1:14" ht="13.5" customHeight="1">
      <c r="A29" s="101"/>
      <c r="B29" s="96" t="s">
        <v>58</v>
      </c>
      <c r="C29" s="14" t="s">
        <v>30</v>
      </c>
      <c r="D29" s="11" t="s">
        <v>31</v>
      </c>
      <c r="E29" s="21">
        <f>'расчет ФОТ'!$H$13</f>
        <v>172.38356164383563</v>
      </c>
      <c r="F29" s="21">
        <v>7.06</v>
      </c>
      <c r="G29" s="23">
        <f>E29*F29</f>
        <v>1217.0279452054795</v>
      </c>
      <c r="H29" s="69">
        <f>G29*H8</f>
        <v>3659.6030312328767</v>
      </c>
      <c r="I29" s="23">
        <f>ROUND(H29*1.25,0)</f>
        <v>4575</v>
      </c>
      <c r="J29" s="94">
        <f>ROUND(H29*1.298,0)</f>
        <v>4750</v>
      </c>
      <c r="K29" s="108">
        <f t="shared" si="0"/>
        <v>2287.5</v>
      </c>
      <c r="L29" s="109">
        <f t="shared" si="1"/>
        <v>2375</v>
      </c>
      <c r="M29" s="108">
        <f t="shared" si="2"/>
        <v>1830</v>
      </c>
      <c r="N29" s="109">
        <f t="shared" si="3"/>
        <v>1900</v>
      </c>
    </row>
    <row r="30" spans="1:14" ht="12.75">
      <c r="A30" s="101"/>
      <c r="B30" s="30"/>
      <c r="C30" s="14"/>
      <c r="D30" s="4"/>
      <c r="E30" s="12"/>
      <c r="F30" s="21"/>
      <c r="G30" s="19"/>
      <c r="H30" s="20"/>
      <c r="I30" s="19"/>
      <c r="J30" s="75"/>
      <c r="K30" s="108">
        <f t="shared" si="0"/>
        <v>0</v>
      </c>
      <c r="L30" s="109">
        <f t="shared" si="1"/>
        <v>0</v>
      </c>
      <c r="M30" s="108">
        <f t="shared" si="2"/>
        <v>0</v>
      </c>
      <c r="N30" s="109">
        <f t="shared" si="3"/>
        <v>0</v>
      </c>
    </row>
    <row r="31" spans="1:14" ht="12.75">
      <c r="A31" s="101" t="s">
        <v>59</v>
      </c>
      <c r="B31" s="6" t="s">
        <v>60</v>
      </c>
      <c r="C31" s="14" t="s">
        <v>61</v>
      </c>
      <c r="D31" s="11" t="s">
        <v>31</v>
      </c>
      <c r="E31" s="21">
        <f>'расчет ФОТ'!$H$13</f>
        <v>172.38356164383563</v>
      </c>
      <c r="F31" s="21">
        <v>1.9</v>
      </c>
      <c r="G31" s="23">
        <f>E31*F31</f>
        <v>327.5287671232877</v>
      </c>
      <c r="H31" s="69">
        <f>G31*H8</f>
        <v>984.8790027397262</v>
      </c>
      <c r="I31" s="23">
        <f>ROUND(H31*1.25,0)</f>
        <v>1231</v>
      </c>
      <c r="J31" s="94"/>
      <c r="K31" s="108">
        <f t="shared" si="0"/>
        <v>615.5</v>
      </c>
      <c r="L31" s="109">
        <f t="shared" si="1"/>
        <v>0</v>
      </c>
      <c r="M31" s="108">
        <f t="shared" si="2"/>
        <v>492.40000000000003</v>
      </c>
      <c r="N31" s="109">
        <f t="shared" si="3"/>
        <v>0</v>
      </c>
    </row>
    <row r="32" spans="1:14" ht="13.5" customHeight="1">
      <c r="A32" s="101"/>
      <c r="B32" s="6" t="s">
        <v>62</v>
      </c>
      <c r="C32" s="14"/>
      <c r="D32" s="4"/>
      <c r="E32" s="12"/>
      <c r="F32" s="21"/>
      <c r="G32" s="23"/>
      <c r="H32" s="69"/>
      <c r="I32" s="23"/>
      <c r="J32" s="75"/>
      <c r="K32" s="108">
        <f t="shared" si="0"/>
        <v>0</v>
      </c>
      <c r="L32" s="109">
        <f t="shared" si="1"/>
        <v>0</v>
      </c>
      <c r="M32" s="108">
        <f t="shared" si="2"/>
        <v>0</v>
      </c>
      <c r="N32" s="109">
        <f t="shared" si="3"/>
        <v>0</v>
      </c>
    </row>
    <row r="33" spans="1:14" ht="12.75">
      <c r="A33" s="101"/>
      <c r="B33" s="6"/>
      <c r="C33" s="14"/>
      <c r="D33" s="4"/>
      <c r="E33" s="12"/>
      <c r="F33" s="21"/>
      <c r="G33" s="23"/>
      <c r="H33" s="69"/>
      <c r="I33" s="23"/>
      <c r="J33" s="75"/>
      <c r="K33" s="108">
        <f t="shared" si="0"/>
        <v>0</v>
      </c>
      <c r="L33" s="109">
        <f t="shared" si="1"/>
        <v>0</v>
      </c>
      <c r="M33" s="108">
        <f t="shared" si="2"/>
        <v>0</v>
      </c>
      <c r="N33" s="109">
        <f t="shared" si="3"/>
        <v>0</v>
      </c>
    </row>
    <row r="34" spans="1:14" ht="12.75">
      <c r="A34" s="101" t="s">
        <v>63</v>
      </c>
      <c r="B34" s="6" t="s">
        <v>64</v>
      </c>
      <c r="C34" s="14" t="s">
        <v>30</v>
      </c>
      <c r="D34" s="11" t="s">
        <v>31</v>
      </c>
      <c r="E34" s="21">
        <f>'расчет ФОТ'!$H$13</f>
        <v>172.38356164383563</v>
      </c>
      <c r="F34" s="21">
        <v>3</v>
      </c>
      <c r="G34" s="23">
        <f>E34*F34</f>
        <v>517.1506849315069</v>
      </c>
      <c r="H34" s="69">
        <f>G34*H8</f>
        <v>1555.0721095890415</v>
      </c>
      <c r="I34" s="23">
        <f>ROUND(H34*1.25,0)</f>
        <v>1944</v>
      </c>
      <c r="J34" s="94"/>
      <c r="K34" s="108">
        <f t="shared" si="0"/>
        <v>972</v>
      </c>
      <c r="L34" s="109">
        <f t="shared" si="1"/>
        <v>0</v>
      </c>
      <c r="M34" s="108">
        <f t="shared" si="2"/>
        <v>777.6</v>
      </c>
      <c r="N34" s="109">
        <f t="shared" si="3"/>
        <v>0</v>
      </c>
    </row>
    <row r="35" spans="1:14" ht="12.75">
      <c r="A35" s="101"/>
      <c r="B35" s="30"/>
      <c r="C35" s="14"/>
      <c r="D35" s="4"/>
      <c r="E35" s="12"/>
      <c r="F35" s="21"/>
      <c r="G35" s="19"/>
      <c r="H35" s="20"/>
      <c r="I35" s="19"/>
      <c r="J35" s="75"/>
      <c r="K35" s="108">
        <f t="shared" si="0"/>
        <v>0</v>
      </c>
      <c r="L35" s="109">
        <f t="shared" si="1"/>
        <v>0</v>
      </c>
      <c r="M35" s="108">
        <f t="shared" si="2"/>
        <v>0</v>
      </c>
      <c r="N35" s="109">
        <f t="shared" si="3"/>
        <v>0</v>
      </c>
    </row>
    <row r="36" spans="1:14" ht="12.75">
      <c r="A36" s="101" t="s">
        <v>65</v>
      </c>
      <c r="B36" s="6" t="s">
        <v>66</v>
      </c>
      <c r="C36" s="14" t="s">
        <v>40</v>
      </c>
      <c r="D36" s="11" t="s">
        <v>31</v>
      </c>
      <c r="E36" s="21">
        <f>'расчет ФОТ'!$H$13</f>
        <v>172.38356164383563</v>
      </c>
      <c r="F36" s="21">
        <v>2.88</v>
      </c>
      <c r="G36" s="23">
        <f>E36*F36</f>
        <v>496.4646575342466</v>
      </c>
      <c r="H36" s="69">
        <f>G36*H8</f>
        <v>1492.8692252054796</v>
      </c>
      <c r="I36" s="23">
        <f>ROUND(H36*1.25,0)</f>
        <v>1866</v>
      </c>
      <c r="J36" s="94"/>
      <c r="K36" s="108">
        <f t="shared" si="0"/>
        <v>933</v>
      </c>
      <c r="L36" s="109">
        <f t="shared" si="1"/>
        <v>0</v>
      </c>
      <c r="M36" s="108">
        <f t="shared" si="2"/>
        <v>746.4000000000001</v>
      </c>
      <c r="N36" s="109">
        <f t="shared" si="3"/>
        <v>0</v>
      </c>
    </row>
    <row r="37" spans="1:14" ht="13.5" customHeight="1">
      <c r="A37" s="101"/>
      <c r="B37" s="6" t="s">
        <v>67</v>
      </c>
      <c r="C37" s="14" t="s">
        <v>10</v>
      </c>
      <c r="D37" s="4"/>
      <c r="E37" s="12"/>
      <c r="F37" s="21"/>
      <c r="G37" s="23"/>
      <c r="H37" s="69"/>
      <c r="I37" s="23"/>
      <c r="J37" s="75"/>
      <c r="K37" s="108">
        <f t="shared" si="0"/>
        <v>0</v>
      </c>
      <c r="L37" s="109">
        <f t="shared" si="1"/>
        <v>0</v>
      </c>
      <c r="M37" s="108">
        <f t="shared" si="2"/>
        <v>0</v>
      </c>
      <c r="N37" s="109">
        <f t="shared" si="3"/>
        <v>0</v>
      </c>
    </row>
    <row r="38" spans="1:14" ht="12.75">
      <c r="A38" s="101"/>
      <c r="B38" s="6"/>
      <c r="C38" s="14"/>
      <c r="D38" s="4"/>
      <c r="E38" s="12"/>
      <c r="F38" s="21"/>
      <c r="G38" s="19"/>
      <c r="H38" s="20"/>
      <c r="I38" s="19"/>
      <c r="J38" s="75"/>
      <c r="K38" s="108">
        <f t="shared" si="0"/>
        <v>0</v>
      </c>
      <c r="L38" s="109">
        <f t="shared" si="1"/>
        <v>0</v>
      </c>
      <c r="M38" s="108">
        <f t="shared" si="2"/>
        <v>0</v>
      </c>
      <c r="N38" s="109">
        <f t="shared" si="3"/>
        <v>0</v>
      </c>
    </row>
    <row r="39" spans="1:14" ht="12.75">
      <c r="A39" s="101" t="s">
        <v>68</v>
      </c>
      <c r="B39" s="6" t="s">
        <v>69</v>
      </c>
      <c r="C39" s="14" t="s">
        <v>30</v>
      </c>
      <c r="D39" s="11" t="s">
        <v>31</v>
      </c>
      <c r="E39" s="21">
        <f>'расчет ФОТ'!$H$13</f>
        <v>172.38356164383563</v>
      </c>
      <c r="F39" s="21">
        <v>1.44</v>
      </c>
      <c r="G39" s="23">
        <f>E39*F39</f>
        <v>248.2323287671233</v>
      </c>
      <c r="H39" s="69">
        <f>G39*H8</f>
        <v>746.4346126027398</v>
      </c>
      <c r="I39" s="23">
        <f>ROUND(H39*1.25,0)</f>
        <v>933</v>
      </c>
      <c r="J39" s="94"/>
      <c r="K39" s="108">
        <f t="shared" si="0"/>
        <v>466.5</v>
      </c>
      <c r="L39" s="109">
        <f t="shared" si="1"/>
        <v>0</v>
      </c>
      <c r="M39" s="108">
        <f t="shared" si="2"/>
        <v>373.20000000000005</v>
      </c>
      <c r="N39" s="109">
        <f t="shared" si="3"/>
        <v>0</v>
      </c>
    </row>
    <row r="40" spans="1:14" ht="13.5" customHeight="1">
      <c r="A40" s="101"/>
      <c r="B40" s="6" t="s">
        <v>70</v>
      </c>
      <c r="C40" s="14"/>
      <c r="D40" s="4"/>
      <c r="E40" s="12"/>
      <c r="F40" s="21"/>
      <c r="G40" s="23"/>
      <c r="H40" s="69"/>
      <c r="I40" s="23"/>
      <c r="J40" s="75"/>
      <c r="K40" s="108">
        <f t="shared" si="0"/>
        <v>0</v>
      </c>
      <c r="L40" s="109">
        <f t="shared" si="1"/>
        <v>0</v>
      </c>
      <c r="M40" s="108">
        <f t="shared" si="2"/>
        <v>0</v>
      </c>
      <c r="N40" s="109">
        <f t="shared" si="3"/>
        <v>0</v>
      </c>
    </row>
    <row r="41" spans="1:14" ht="12.75">
      <c r="A41" s="101"/>
      <c r="B41" s="30"/>
      <c r="C41" s="14"/>
      <c r="D41" s="4"/>
      <c r="E41" s="12"/>
      <c r="F41" s="21"/>
      <c r="G41" s="19"/>
      <c r="H41" s="20"/>
      <c r="I41" s="19"/>
      <c r="J41" s="75"/>
      <c r="K41" s="108">
        <f t="shared" si="0"/>
        <v>0</v>
      </c>
      <c r="L41" s="109">
        <f t="shared" si="1"/>
        <v>0</v>
      </c>
      <c r="M41" s="108">
        <f t="shared" si="2"/>
        <v>0</v>
      </c>
      <c r="N41" s="109">
        <f t="shared" si="3"/>
        <v>0</v>
      </c>
    </row>
    <row r="42" spans="1:14" ht="24.75" customHeight="1">
      <c r="A42" s="101" t="s">
        <v>71</v>
      </c>
      <c r="B42" s="6" t="s">
        <v>72</v>
      </c>
      <c r="C42" s="14" t="s">
        <v>73</v>
      </c>
      <c r="D42" s="11" t="s">
        <v>31</v>
      </c>
      <c r="E42" s="21">
        <f>'расчет ФОТ'!$H$13</f>
        <v>172.38356164383563</v>
      </c>
      <c r="F42" s="21">
        <v>3.1</v>
      </c>
      <c r="G42" s="23">
        <f>E42*F42</f>
        <v>534.3890410958904</v>
      </c>
      <c r="H42" s="69">
        <f>G42*H8</f>
        <v>1606.9078465753425</v>
      </c>
      <c r="I42" s="23">
        <f>ROUND(H42*1.25,0)</f>
        <v>2009</v>
      </c>
      <c r="J42" s="94"/>
      <c r="K42" s="108">
        <f t="shared" si="0"/>
        <v>1004.5</v>
      </c>
      <c r="L42" s="109">
        <f t="shared" si="1"/>
        <v>0</v>
      </c>
      <c r="M42" s="108">
        <f t="shared" si="2"/>
        <v>803.6</v>
      </c>
      <c r="N42" s="109">
        <f t="shared" si="3"/>
        <v>0</v>
      </c>
    </row>
    <row r="43" spans="1:14" ht="12.75">
      <c r="A43" s="101"/>
      <c r="B43" s="6"/>
      <c r="C43" s="14"/>
      <c r="D43" s="4"/>
      <c r="E43" s="12"/>
      <c r="F43" s="21"/>
      <c r="G43" s="19"/>
      <c r="H43" s="20"/>
      <c r="I43" s="19"/>
      <c r="J43" s="75"/>
      <c r="K43" s="108">
        <f t="shared" si="0"/>
        <v>0</v>
      </c>
      <c r="L43" s="109">
        <f t="shared" si="1"/>
        <v>0</v>
      </c>
      <c r="M43" s="108">
        <f t="shared" si="2"/>
        <v>0</v>
      </c>
      <c r="N43" s="109">
        <f t="shared" si="3"/>
        <v>0</v>
      </c>
    </row>
    <row r="44" spans="1:14" ht="12.75">
      <c r="A44" s="101" t="s">
        <v>74</v>
      </c>
      <c r="B44" s="6" t="s">
        <v>75</v>
      </c>
      <c r="C44" s="14" t="s">
        <v>76</v>
      </c>
      <c r="D44" s="11" t="s">
        <v>31</v>
      </c>
      <c r="E44" s="21">
        <f>'расчет ФОТ'!$H$13</f>
        <v>172.38356164383563</v>
      </c>
      <c r="F44" s="21">
        <v>0.56</v>
      </c>
      <c r="G44" s="23">
        <f>E44*F44</f>
        <v>96.53479452054796</v>
      </c>
      <c r="H44" s="69">
        <f>G44*H8</f>
        <v>290.28012712328774</v>
      </c>
      <c r="I44" s="23">
        <f>ROUND(H44*1.25,0)</f>
        <v>363</v>
      </c>
      <c r="J44" s="94"/>
      <c r="K44" s="108">
        <f t="shared" si="0"/>
        <v>181.5</v>
      </c>
      <c r="L44" s="109">
        <f t="shared" si="1"/>
        <v>0</v>
      </c>
      <c r="M44" s="108">
        <f t="shared" si="2"/>
        <v>145.20000000000002</v>
      </c>
      <c r="N44" s="109">
        <f t="shared" si="3"/>
        <v>0</v>
      </c>
    </row>
    <row r="45" spans="1:14" ht="12.75">
      <c r="A45" s="101"/>
      <c r="B45" s="6" t="s">
        <v>77</v>
      </c>
      <c r="C45" s="14"/>
      <c r="D45" s="4"/>
      <c r="E45" s="12"/>
      <c r="F45" s="21"/>
      <c r="G45" s="23"/>
      <c r="H45" s="69"/>
      <c r="I45" s="23"/>
      <c r="J45" s="75"/>
      <c r="K45" s="108">
        <f t="shared" si="0"/>
        <v>0</v>
      </c>
      <c r="L45" s="109">
        <f t="shared" si="1"/>
        <v>0</v>
      </c>
      <c r="M45" s="108">
        <f t="shared" si="2"/>
        <v>0</v>
      </c>
      <c r="N45" s="109">
        <f t="shared" si="3"/>
        <v>0</v>
      </c>
    </row>
    <row r="46" spans="1:14" ht="12.75">
      <c r="A46" s="101"/>
      <c r="B46" s="6"/>
      <c r="C46" s="14"/>
      <c r="D46" s="4"/>
      <c r="E46" s="12"/>
      <c r="F46" s="21"/>
      <c r="G46" s="23"/>
      <c r="H46" s="69"/>
      <c r="I46" s="23"/>
      <c r="J46" s="75"/>
      <c r="K46" s="108">
        <f t="shared" si="0"/>
        <v>0</v>
      </c>
      <c r="L46" s="109">
        <f t="shared" si="1"/>
        <v>0</v>
      </c>
      <c r="M46" s="108">
        <f t="shared" si="2"/>
        <v>0</v>
      </c>
      <c r="N46" s="109">
        <f t="shared" si="3"/>
        <v>0</v>
      </c>
    </row>
    <row r="47" spans="1:14" ht="12.75">
      <c r="A47" s="101" t="s">
        <v>78</v>
      </c>
      <c r="B47" s="6" t="s">
        <v>79</v>
      </c>
      <c r="C47" s="14" t="s">
        <v>30</v>
      </c>
      <c r="D47" s="11" t="s">
        <v>31</v>
      </c>
      <c r="E47" s="21">
        <f>'расчет ФОТ'!$H$13</f>
        <v>172.38356164383563</v>
      </c>
      <c r="F47" s="21">
        <v>0.95</v>
      </c>
      <c r="G47" s="23">
        <f>E47*F47</f>
        <v>163.76438356164385</v>
      </c>
      <c r="H47" s="69">
        <f>G47*H8</f>
        <v>492.4395013698631</v>
      </c>
      <c r="I47" s="23">
        <f>ROUND(H47*1.25,0)</f>
        <v>616</v>
      </c>
      <c r="J47" s="94"/>
      <c r="K47" s="108">
        <f t="shared" si="0"/>
        <v>308</v>
      </c>
      <c r="L47" s="109">
        <f t="shared" si="1"/>
        <v>0</v>
      </c>
      <c r="M47" s="108">
        <f t="shared" si="2"/>
        <v>246.4</v>
      </c>
      <c r="N47" s="109">
        <f t="shared" si="3"/>
        <v>0</v>
      </c>
    </row>
    <row r="48" spans="1:14" ht="12.75">
      <c r="A48" s="101"/>
      <c r="B48" s="6"/>
      <c r="C48" s="14"/>
      <c r="D48" s="4"/>
      <c r="E48" s="12"/>
      <c r="F48" s="21"/>
      <c r="G48" s="19"/>
      <c r="H48" s="20"/>
      <c r="I48" s="19"/>
      <c r="J48" s="75"/>
      <c r="K48" s="108">
        <f t="shared" si="0"/>
        <v>0</v>
      </c>
      <c r="L48" s="109">
        <f t="shared" si="1"/>
        <v>0</v>
      </c>
      <c r="M48" s="108">
        <f t="shared" si="2"/>
        <v>0</v>
      </c>
      <c r="N48" s="109">
        <f t="shared" si="3"/>
        <v>0</v>
      </c>
    </row>
    <row r="49" spans="1:14" ht="12.75">
      <c r="A49" s="101" t="s">
        <v>80</v>
      </c>
      <c r="B49" s="6" t="s">
        <v>81</v>
      </c>
      <c r="C49" s="14" t="s">
        <v>40</v>
      </c>
      <c r="D49" s="11" t="s">
        <v>31</v>
      </c>
      <c r="E49" s="21">
        <f>'расчет ФОТ'!$H$13</f>
        <v>172.38356164383563</v>
      </c>
      <c r="F49" s="21">
        <v>1</v>
      </c>
      <c r="G49" s="23">
        <f>E49*F49</f>
        <v>172.38356164383563</v>
      </c>
      <c r="H49" s="69">
        <f>G49*H8</f>
        <v>518.3573698630138</v>
      </c>
      <c r="I49" s="23">
        <f>ROUND(H49*1.25,0)</f>
        <v>648</v>
      </c>
      <c r="J49" s="94"/>
      <c r="K49" s="108">
        <f t="shared" si="0"/>
        <v>324</v>
      </c>
      <c r="L49" s="109">
        <f t="shared" si="1"/>
        <v>0</v>
      </c>
      <c r="M49" s="108">
        <f t="shared" si="2"/>
        <v>259.2</v>
      </c>
      <c r="N49" s="109">
        <f t="shared" si="3"/>
        <v>0</v>
      </c>
    </row>
    <row r="50" spans="1:14" ht="12.75">
      <c r="A50" s="101"/>
      <c r="B50" s="6" t="s">
        <v>82</v>
      </c>
      <c r="C50" s="14" t="s">
        <v>10</v>
      </c>
      <c r="D50" s="4"/>
      <c r="E50" s="12"/>
      <c r="F50" s="21"/>
      <c r="G50" s="19"/>
      <c r="H50" s="20"/>
      <c r="I50" s="19"/>
      <c r="J50" s="75"/>
      <c r="K50" s="108">
        <f t="shared" si="0"/>
        <v>0</v>
      </c>
      <c r="L50" s="109">
        <f t="shared" si="1"/>
        <v>0</v>
      </c>
      <c r="M50" s="108">
        <f t="shared" si="2"/>
        <v>0</v>
      </c>
      <c r="N50" s="109">
        <f t="shared" si="3"/>
        <v>0</v>
      </c>
    </row>
    <row r="51" spans="1:14" ht="12.75">
      <c r="A51" s="101"/>
      <c r="B51" s="6"/>
      <c r="C51" s="14"/>
      <c r="D51" s="4"/>
      <c r="E51" s="12"/>
      <c r="F51" s="21"/>
      <c r="G51" s="19"/>
      <c r="H51" s="20"/>
      <c r="I51" s="19"/>
      <c r="J51" s="75"/>
      <c r="K51" s="108">
        <f t="shared" si="0"/>
        <v>0</v>
      </c>
      <c r="L51" s="109">
        <f t="shared" si="1"/>
        <v>0</v>
      </c>
      <c r="M51" s="108">
        <f t="shared" si="2"/>
        <v>0</v>
      </c>
      <c r="N51" s="109">
        <f t="shared" si="3"/>
        <v>0</v>
      </c>
    </row>
    <row r="52" spans="1:14" ht="12.75">
      <c r="A52" s="101" t="s">
        <v>83</v>
      </c>
      <c r="B52" s="30" t="s">
        <v>81</v>
      </c>
      <c r="C52" s="14" t="s">
        <v>30</v>
      </c>
      <c r="D52" s="11" t="s">
        <v>31</v>
      </c>
      <c r="E52" s="21">
        <f>'расчет ФОТ'!$H$13</f>
        <v>172.38356164383563</v>
      </c>
      <c r="F52" s="21">
        <v>1.3</v>
      </c>
      <c r="G52" s="23">
        <f>E52*F52</f>
        <v>224.09863013698634</v>
      </c>
      <c r="H52" s="69">
        <f>G52*H8</f>
        <v>673.8645808219179</v>
      </c>
      <c r="I52" s="23">
        <f>ROUND(H52*1.25,0)</f>
        <v>842</v>
      </c>
      <c r="J52" s="94"/>
      <c r="K52" s="108">
        <f t="shared" si="0"/>
        <v>421</v>
      </c>
      <c r="L52" s="109">
        <f t="shared" si="1"/>
        <v>0</v>
      </c>
      <c r="M52" s="108">
        <f t="shared" si="2"/>
        <v>336.8</v>
      </c>
      <c r="N52" s="109">
        <f t="shared" si="3"/>
        <v>0</v>
      </c>
    </row>
    <row r="53" spans="1:14" ht="12.75">
      <c r="A53" s="101"/>
      <c r="B53" s="30" t="s">
        <v>84</v>
      </c>
      <c r="C53" s="14"/>
      <c r="D53" s="4"/>
      <c r="E53" s="12"/>
      <c r="F53" s="21"/>
      <c r="G53" s="19"/>
      <c r="H53" s="20"/>
      <c r="I53" s="19"/>
      <c r="J53" s="75"/>
      <c r="K53" s="108">
        <f t="shared" si="0"/>
        <v>0</v>
      </c>
      <c r="L53" s="109">
        <f t="shared" si="1"/>
        <v>0</v>
      </c>
      <c r="M53" s="108">
        <f t="shared" si="2"/>
        <v>0</v>
      </c>
      <c r="N53" s="109">
        <f t="shared" si="3"/>
        <v>0</v>
      </c>
    </row>
    <row r="54" spans="1:14" ht="12.75">
      <c r="A54" s="101"/>
      <c r="B54" s="6"/>
      <c r="C54" s="14"/>
      <c r="D54" s="4"/>
      <c r="E54" s="12"/>
      <c r="F54" s="21"/>
      <c r="G54" s="19"/>
      <c r="H54" s="20"/>
      <c r="I54" s="19"/>
      <c r="J54" s="75"/>
      <c r="K54" s="108">
        <f t="shared" si="0"/>
        <v>0</v>
      </c>
      <c r="L54" s="109">
        <f t="shared" si="1"/>
        <v>0</v>
      </c>
      <c r="M54" s="108">
        <f t="shared" si="2"/>
        <v>0</v>
      </c>
      <c r="N54" s="109">
        <f t="shared" si="3"/>
        <v>0</v>
      </c>
    </row>
    <row r="55" spans="1:14" ht="12.75">
      <c r="A55" s="101" t="s">
        <v>85</v>
      </c>
      <c r="B55" s="6" t="s">
        <v>86</v>
      </c>
      <c r="C55" s="14" t="s">
        <v>30</v>
      </c>
      <c r="D55" s="11" t="s">
        <v>31</v>
      </c>
      <c r="E55" s="21">
        <f>'расчет ФОТ'!$H$13</f>
        <v>172.38356164383563</v>
      </c>
      <c r="F55" s="21">
        <v>1.12</v>
      </c>
      <c r="G55" s="23">
        <f>E55*F55</f>
        <v>193.06958904109592</v>
      </c>
      <c r="H55" s="69">
        <f>G55*H8</f>
        <v>580.5602542465755</v>
      </c>
      <c r="I55" s="23">
        <f>ROUND(H55*1.25,0)</f>
        <v>726</v>
      </c>
      <c r="J55" s="94">
        <f>ROUND(H55*1.298,0)</f>
        <v>754</v>
      </c>
      <c r="K55" s="108">
        <f t="shared" si="0"/>
        <v>363</v>
      </c>
      <c r="L55" s="109">
        <f t="shared" si="1"/>
        <v>377</v>
      </c>
      <c r="M55" s="108">
        <f t="shared" si="2"/>
        <v>290.40000000000003</v>
      </c>
      <c r="N55" s="109">
        <f t="shared" si="3"/>
        <v>301.6</v>
      </c>
    </row>
    <row r="56" spans="1:14" ht="12.75">
      <c r="A56" s="101"/>
      <c r="B56" s="6" t="s">
        <v>87</v>
      </c>
      <c r="C56" s="14"/>
      <c r="D56" s="4"/>
      <c r="E56" s="12"/>
      <c r="F56" s="21"/>
      <c r="G56" s="23"/>
      <c r="H56" s="69"/>
      <c r="I56" s="23"/>
      <c r="J56" s="75"/>
      <c r="K56" s="108">
        <f t="shared" si="0"/>
        <v>0</v>
      </c>
      <c r="L56" s="109">
        <f t="shared" si="1"/>
        <v>0</v>
      </c>
      <c r="M56" s="108">
        <f t="shared" si="2"/>
        <v>0</v>
      </c>
      <c r="N56" s="109">
        <f t="shared" si="3"/>
        <v>0</v>
      </c>
    </row>
    <row r="57" spans="1:14" ht="12.75">
      <c r="A57" s="101"/>
      <c r="B57" s="6"/>
      <c r="C57" s="14"/>
      <c r="D57" s="4"/>
      <c r="E57" s="12"/>
      <c r="F57" s="21"/>
      <c r="G57" s="19"/>
      <c r="H57" s="20"/>
      <c r="I57" s="19"/>
      <c r="J57" s="75"/>
      <c r="K57" s="108">
        <f t="shared" si="0"/>
        <v>0</v>
      </c>
      <c r="L57" s="109">
        <f t="shared" si="1"/>
        <v>0</v>
      </c>
      <c r="M57" s="108">
        <f t="shared" si="2"/>
        <v>0</v>
      </c>
      <c r="N57" s="109">
        <f t="shared" si="3"/>
        <v>0</v>
      </c>
    </row>
    <row r="58" spans="1:14" ht="12.75">
      <c r="A58" s="101" t="s">
        <v>88</v>
      </c>
      <c r="B58" s="6" t="s">
        <v>89</v>
      </c>
      <c r="C58" s="14" t="s">
        <v>30</v>
      </c>
      <c r="D58" s="11" t="s">
        <v>31</v>
      </c>
      <c r="E58" s="21">
        <f>'расчет ФОТ'!$H$13</f>
        <v>172.38356164383563</v>
      </c>
      <c r="F58" s="21">
        <v>2.16</v>
      </c>
      <c r="G58" s="23">
        <f>E58*F58</f>
        <v>372.348493150685</v>
      </c>
      <c r="H58" s="69">
        <f>G58*H8</f>
        <v>1119.6519189041098</v>
      </c>
      <c r="I58" s="23">
        <f>ROUND(H58*1.25,0)</f>
        <v>1400</v>
      </c>
      <c r="J58" s="94"/>
      <c r="K58" s="108">
        <f t="shared" si="0"/>
        <v>700</v>
      </c>
      <c r="L58" s="109">
        <f t="shared" si="1"/>
        <v>0</v>
      </c>
      <c r="M58" s="108">
        <f t="shared" si="2"/>
        <v>560</v>
      </c>
      <c r="N58" s="109">
        <f t="shared" si="3"/>
        <v>0</v>
      </c>
    </row>
    <row r="59" spans="1:14" ht="12.75">
      <c r="A59" s="101"/>
      <c r="B59" s="6"/>
      <c r="C59" s="14"/>
      <c r="D59" s="4"/>
      <c r="E59" s="12"/>
      <c r="F59" s="21"/>
      <c r="G59" s="23"/>
      <c r="H59" s="69"/>
      <c r="I59" s="23"/>
      <c r="J59" s="95"/>
      <c r="K59" s="108">
        <f t="shared" si="0"/>
        <v>0</v>
      </c>
      <c r="L59" s="109">
        <f t="shared" si="1"/>
        <v>0</v>
      </c>
      <c r="M59" s="108">
        <f t="shared" si="2"/>
        <v>0</v>
      </c>
      <c r="N59" s="109">
        <f t="shared" si="3"/>
        <v>0</v>
      </c>
    </row>
    <row r="60" spans="1:14" ht="12.75">
      <c r="A60" s="101" t="s">
        <v>90</v>
      </c>
      <c r="B60" s="6" t="s">
        <v>91</v>
      </c>
      <c r="C60" s="14" t="s">
        <v>35</v>
      </c>
      <c r="D60" s="11" t="s">
        <v>31</v>
      </c>
      <c r="E60" s="21">
        <f>'расчет ФОТ'!$H$13</f>
        <v>172.38356164383563</v>
      </c>
      <c r="F60" s="21">
        <v>0.94</v>
      </c>
      <c r="G60" s="23">
        <f>E60*F60</f>
        <v>162.04054794520547</v>
      </c>
      <c r="H60" s="69">
        <f>G60*H8+G61*H8</f>
        <v>1028.6514028614918</v>
      </c>
      <c r="I60" s="23">
        <f>ROUND(H60*1.25,0)</f>
        <v>1286</v>
      </c>
      <c r="J60" s="94"/>
      <c r="K60" s="108">
        <f t="shared" si="0"/>
        <v>643</v>
      </c>
      <c r="L60" s="109">
        <f t="shared" si="1"/>
        <v>0</v>
      </c>
      <c r="M60" s="108">
        <f t="shared" si="2"/>
        <v>514.4</v>
      </c>
      <c r="N60" s="109">
        <f t="shared" si="3"/>
        <v>0</v>
      </c>
    </row>
    <row r="61" spans="1:14" ht="12.75">
      <c r="A61" s="101"/>
      <c r="B61" s="6" t="s">
        <v>92</v>
      </c>
      <c r="C61" s="14"/>
      <c r="D61" s="11" t="s">
        <v>29</v>
      </c>
      <c r="E61" s="21">
        <f>'расчет ФОТ'!$H$15</f>
        <v>191.53729071537293</v>
      </c>
      <c r="F61" s="21">
        <v>0.94</v>
      </c>
      <c r="G61" s="23">
        <f>E61*F61</f>
        <v>180.04505327245056</v>
      </c>
      <c r="H61" s="69"/>
      <c r="I61" s="23"/>
      <c r="J61" s="94"/>
      <c r="K61" s="108">
        <f t="shared" si="0"/>
        <v>0</v>
      </c>
      <c r="L61" s="109">
        <f t="shared" si="1"/>
        <v>0</v>
      </c>
      <c r="M61" s="108">
        <f t="shared" si="2"/>
        <v>0</v>
      </c>
      <c r="N61" s="109">
        <f t="shared" si="3"/>
        <v>0</v>
      </c>
    </row>
    <row r="62" spans="1:14" ht="12.75">
      <c r="A62" s="101"/>
      <c r="B62" s="6"/>
      <c r="C62" s="14"/>
      <c r="D62" s="4"/>
      <c r="E62" s="12"/>
      <c r="F62" s="21"/>
      <c r="G62" s="19"/>
      <c r="H62" s="20"/>
      <c r="I62" s="19"/>
      <c r="J62" s="75"/>
      <c r="K62" s="108">
        <f t="shared" si="0"/>
        <v>0</v>
      </c>
      <c r="L62" s="109">
        <f t="shared" si="1"/>
        <v>0</v>
      </c>
      <c r="M62" s="108">
        <f t="shared" si="2"/>
        <v>0</v>
      </c>
      <c r="N62" s="109">
        <f t="shared" si="3"/>
        <v>0</v>
      </c>
    </row>
    <row r="63" spans="1:14" ht="12.75">
      <c r="A63" s="101" t="s">
        <v>93</v>
      </c>
      <c r="B63" s="6" t="s">
        <v>94</v>
      </c>
      <c r="C63" s="14" t="s">
        <v>30</v>
      </c>
      <c r="D63" s="11" t="s">
        <v>31</v>
      </c>
      <c r="E63" s="21">
        <f>'расчет ФОТ'!$H$13</f>
        <v>172.38356164383563</v>
      </c>
      <c r="F63" s="21">
        <v>1.44</v>
      </c>
      <c r="G63" s="23">
        <f>E63*F63</f>
        <v>248.2323287671233</v>
      </c>
      <c r="H63" s="69">
        <f>G63*H8+G64*H8</f>
        <v>1538.1076865753425</v>
      </c>
      <c r="I63" s="23">
        <f>ROUND(H63*1.25,0)</f>
        <v>1923</v>
      </c>
      <c r="J63" s="94"/>
      <c r="K63" s="108">
        <f t="shared" si="0"/>
        <v>961.5</v>
      </c>
      <c r="L63" s="109">
        <f t="shared" si="1"/>
        <v>0</v>
      </c>
      <c r="M63" s="108">
        <f t="shared" si="2"/>
        <v>769.2</v>
      </c>
      <c r="N63" s="109">
        <f t="shared" si="3"/>
        <v>0</v>
      </c>
    </row>
    <row r="64" spans="1:14" ht="12.75">
      <c r="A64" s="101"/>
      <c r="B64" s="6"/>
      <c r="C64" s="14"/>
      <c r="D64" s="11" t="s">
        <v>28</v>
      </c>
      <c r="E64" s="21">
        <f>'расчет ФОТ'!$H$14</f>
        <v>182.83105022831052</v>
      </c>
      <c r="F64" s="21">
        <v>1.44</v>
      </c>
      <c r="G64" s="23">
        <f>E64*F64</f>
        <v>263.27671232876713</v>
      </c>
      <c r="H64" s="69"/>
      <c r="I64" s="23"/>
      <c r="J64" s="94"/>
      <c r="K64" s="108">
        <f t="shared" si="0"/>
        <v>0</v>
      </c>
      <c r="L64" s="109">
        <f t="shared" si="1"/>
        <v>0</v>
      </c>
      <c r="M64" s="108">
        <f t="shared" si="2"/>
        <v>0</v>
      </c>
      <c r="N64" s="109">
        <f t="shared" si="3"/>
        <v>0</v>
      </c>
    </row>
    <row r="65" spans="1:14" ht="12.75">
      <c r="A65" s="101"/>
      <c r="B65" s="6"/>
      <c r="C65" s="14"/>
      <c r="D65" s="4"/>
      <c r="E65" s="12"/>
      <c r="F65" s="21"/>
      <c r="G65" s="23"/>
      <c r="H65" s="69"/>
      <c r="I65" s="23"/>
      <c r="J65" s="95"/>
      <c r="K65" s="108">
        <f t="shared" si="0"/>
        <v>0</v>
      </c>
      <c r="L65" s="109">
        <f t="shared" si="1"/>
        <v>0</v>
      </c>
      <c r="M65" s="108">
        <f t="shared" si="2"/>
        <v>0</v>
      </c>
      <c r="N65" s="109">
        <f t="shared" si="3"/>
        <v>0</v>
      </c>
    </row>
    <row r="66" spans="1:14" ht="12.75">
      <c r="A66" s="101" t="s">
        <v>95</v>
      </c>
      <c r="B66" s="6" t="s">
        <v>96</v>
      </c>
      <c r="C66" s="14" t="s">
        <v>40</v>
      </c>
      <c r="D66" s="11" t="s">
        <v>31</v>
      </c>
      <c r="E66" s="21">
        <f>'расчет ФОТ'!$H$13</f>
        <v>172.38356164383563</v>
      </c>
      <c r="F66" s="21">
        <v>2.35</v>
      </c>
      <c r="G66" s="23">
        <f>E66*F66</f>
        <v>405.10136986301376</v>
      </c>
      <c r="H66" s="69">
        <f>G66*H8</f>
        <v>1218.1398191780825</v>
      </c>
      <c r="I66" s="23">
        <f>ROUND(H66*1.25,0)</f>
        <v>1523</v>
      </c>
      <c r="J66" s="94"/>
      <c r="K66" s="108">
        <f t="shared" si="0"/>
        <v>761.5</v>
      </c>
      <c r="L66" s="109">
        <f t="shared" si="1"/>
        <v>0</v>
      </c>
      <c r="M66" s="108">
        <f t="shared" si="2"/>
        <v>609.2</v>
      </c>
      <c r="N66" s="109">
        <f t="shared" si="3"/>
        <v>0</v>
      </c>
    </row>
    <row r="67" spans="1:14" ht="12.75">
      <c r="A67" s="101"/>
      <c r="B67" s="6"/>
      <c r="C67" s="14" t="s">
        <v>10</v>
      </c>
      <c r="D67" s="4"/>
      <c r="E67" s="12"/>
      <c r="F67" s="21"/>
      <c r="G67" s="23"/>
      <c r="H67" s="69"/>
      <c r="I67" s="23"/>
      <c r="J67" s="75"/>
      <c r="K67" s="108">
        <f t="shared" si="0"/>
        <v>0</v>
      </c>
      <c r="L67" s="109">
        <f t="shared" si="1"/>
        <v>0</v>
      </c>
      <c r="M67" s="108">
        <f t="shared" si="2"/>
        <v>0</v>
      </c>
      <c r="N67" s="109">
        <f t="shared" si="3"/>
        <v>0</v>
      </c>
    </row>
    <row r="68" spans="1:14" ht="12.75">
      <c r="A68" s="101"/>
      <c r="B68" s="6"/>
      <c r="C68" s="14"/>
      <c r="D68" s="4"/>
      <c r="E68" s="12"/>
      <c r="F68" s="21"/>
      <c r="G68" s="23"/>
      <c r="H68" s="69"/>
      <c r="I68" s="23"/>
      <c r="J68" s="75"/>
      <c r="K68" s="108">
        <f t="shared" si="0"/>
        <v>0</v>
      </c>
      <c r="L68" s="109">
        <f t="shared" si="1"/>
        <v>0</v>
      </c>
      <c r="M68" s="108">
        <f t="shared" si="2"/>
        <v>0</v>
      </c>
      <c r="N68" s="109">
        <f t="shared" si="3"/>
        <v>0</v>
      </c>
    </row>
    <row r="69" spans="1:14" ht="12.75">
      <c r="A69" s="101" t="s">
        <v>97</v>
      </c>
      <c r="B69" s="6" t="s">
        <v>98</v>
      </c>
      <c r="C69" s="28" t="s">
        <v>30</v>
      </c>
      <c r="D69" s="11" t="s">
        <v>31</v>
      </c>
      <c r="E69" s="21">
        <f>'расчет ФОТ'!$H$13</f>
        <v>172.38356164383563</v>
      </c>
      <c r="F69" s="21">
        <v>3.1</v>
      </c>
      <c r="G69" s="23">
        <f>E69*F69</f>
        <v>534.3890410958904</v>
      </c>
      <c r="H69" s="69">
        <f>G69*H8</f>
        <v>1606.9078465753425</v>
      </c>
      <c r="I69" s="23">
        <f>ROUND(H69*1.25,0)</f>
        <v>2009</v>
      </c>
      <c r="J69" s="94"/>
      <c r="K69" s="108">
        <f t="shared" si="0"/>
        <v>1004.5</v>
      </c>
      <c r="L69" s="109">
        <f t="shared" si="1"/>
        <v>0</v>
      </c>
      <c r="M69" s="108">
        <f t="shared" si="2"/>
        <v>803.6</v>
      </c>
      <c r="N69" s="109">
        <f t="shared" si="3"/>
        <v>0</v>
      </c>
    </row>
    <row r="70" spans="1:14" ht="12.75">
      <c r="A70" s="101"/>
      <c r="B70" s="6" t="s">
        <v>99</v>
      </c>
      <c r="C70" s="14"/>
      <c r="D70" s="4"/>
      <c r="E70" s="12"/>
      <c r="F70" s="21"/>
      <c r="G70" s="19"/>
      <c r="H70" s="20"/>
      <c r="I70" s="19"/>
      <c r="J70" s="75"/>
      <c r="K70" s="108">
        <f t="shared" si="0"/>
        <v>0</v>
      </c>
      <c r="L70" s="109">
        <f t="shared" si="1"/>
        <v>0</v>
      </c>
      <c r="M70" s="108">
        <f t="shared" si="2"/>
        <v>0</v>
      </c>
      <c r="N70" s="109">
        <f t="shared" si="3"/>
        <v>0</v>
      </c>
    </row>
    <row r="71" spans="1:14" ht="12.75">
      <c r="A71" s="101"/>
      <c r="B71" s="6"/>
      <c r="C71" s="14"/>
      <c r="D71" s="4"/>
      <c r="E71" s="12"/>
      <c r="F71" s="21"/>
      <c r="G71" s="23"/>
      <c r="H71" s="69"/>
      <c r="I71" s="23"/>
      <c r="J71" s="75"/>
      <c r="K71" s="108">
        <f t="shared" si="0"/>
        <v>0</v>
      </c>
      <c r="L71" s="109">
        <f t="shared" si="1"/>
        <v>0</v>
      </c>
      <c r="M71" s="108">
        <f t="shared" si="2"/>
        <v>0</v>
      </c>
      <c r="N71" s="109">
        <f t="shared" si="3"/>
        <v>0</v>
      </c>
    </row>
    <row r="72" spans="1:14" ht="12.75">
      <c r="A72" s="101" t="s">
        <v>100</v>
      </c>
      <c r="B72" s="6" t="s">
        <v>101</v>
      </c>
      <c r="C72" s="14" t="s">
        <v>30</v>
      </c>
      <c r="D72" s="11" t="s">
        <v>31</v>
      </c>
      <c r="E72" s="21">
        <f>'расчет ФОТ'!$H$13</f>
        <v>172.38356164383563</v>
      </c>
      <c r="F72" s="21">
        <v>4.6</v>
      </c>
      <c r="G72" s="23">
        <f>E72*F72</f>
        <v>792.9643835616439</v>
      </c>
      <c r="H72" s="69">
        <f>G72*H8</f>
        <v>2384.4439013698634</v>
      </c>
      <c r="I72" s="23">
        <f>ROUND(H72*1.25,0)</f>
        <v>2981</v>
      </c>
      <c r="J72" s="94"/>
      <c r="K72" s="108">
        <f t="shared" si="0"/>
        <v>1490.5</v>
      </c>
      <c r="L72" s="109">
        <f t="shared" si="1"/>
        <v>0</v>
      </c>
      <c r="M72" s="108">
        <f t="shared" si="2"/>
        <v>1192.4</v>
      </c>
      <c r="N72" s="109">
        <f t="shared" si="3"/>
        <v>0</v>
      </c>
    </row>
    <row r="73" spans="1:14" ht="12.75">
      <c r="A73" s="101"/>
      <c r="B73" s="6" t="s">
        <v>102</v>
      </c>
      <c r="C73" s="14"/>
      <c r="D73" s="4"/>
      <c r="E73" s="12"/>
      <c r="F73" s="21"/>
      <c r="G73" s="23"/>
      <c r="H73" s="69"/>
      <c r="I73" s="23"/>
      <c r="J73" s="75"/>
      <c r="K73" s="108">
        <f t="shared" si="0"/>
        <v>0</v>
      </c>
      <c r="L73" s="109">
        <f t="shared" si="1"/>
        <v>0</v>
      </c>
      <c r="M73" s="108">
        <f t="shared" si="2"/>
        <v>0</v>
      </c>
      <c r="N73" s="109">
        <f t="shared" si="3"/>
        <v>0</v>
      </c>
    </row>
    <row r="74" spans="1:14" ht="12.75">
      <c r="A74" s="101"/>
      <c r="B74" s="6"/>
      <c r="C74" s="14"/>
      <c r="D74" s="4"/>
      <c r="E74" s="12"/>
      <c r="F74" s="21"/>
      <c r="G74" s="23"/>
      <c r="H74" s="69"/>
      <c r="I74" s="23"/>
      <c r="J74" s="75"/>
      <c r="K74" s="108">
        <f aca="true" t="shared" si="4" ref="K74:K137">I74*$L$3</f>
        <v>0</v>
      </c>
      <c r="L74" s="109">
        <f aca="true" t="shared" si="5" ref="L74:L137">J74*$L$3</f>
        <v>0</v>
      </c>
      <c r="M74" s="108">
        <f aca="true" t="shared" si="6" ref="M74:M137">I74*$N$3</f>
        <v>0</v>
      </c>
      <c r="N74" s="109">
        <f aca="true" t="shared" si="7" ref="N74:N137">J74*$N$3</f>
        <v>0</v>
      </c>
    </row>
    <row r="75" spans="1:14" ht="12.75">
      <c r="A75" s="101" t="s">
        <v>103</v>
      </c>
      <c r="B75" s="6" t="s">
        <v>104</v>
      </c>
      <c r="C75" s="14" t="s">
        <v>30</v>
      </c>
      <c r="D75" s="11" t="s">
        <v>31</v>
      </c>
      <c r="E75" s="21">
        <f>'расчет ФОТ'!$H$13</f>
        <v>172.38356164383563</v>
      </c>
      <c r="F75" s="21">
        <v>2.16</v>
      </c>
      <c r="G75" s="23">
        <f>E75*F75</f>
        <v>372.348493150685</v>
      </c>
      <c r="H75" s="69">
        <f>G75*H8</f>
        <v>1119.6519189041098</v>
      </c>
      <c r="I75" s="23">
        <f>ROUND(H75*1.25,0)</f>
        <v>1400</v>
      </c>
      <c r="J75" s="94"/>
      <c r="K75" s="108">
        <f t="shared" si="4"/>
        <v>700</v>
      </c>
      <c r="L75" s="109">
        <f t="shared" si="5"/>
        <v>0</v>
      </c>
      <c r="M75" s="108">
        <f t="shared" si="6"/>
        <v>560</v>
      </c>
      <c r="N75" s="109">
        <f t="shared" si="7"/>
        <v>0</v>
      </c>
    </row>
    <row r="76" spans="1:14" ht="12.75">
      <c r="A76" s="101"/>
      <c r="B76" s="6" t="s">
        <v>105</v>
      </c>
      <c r="C76" s="14"/>
      <c r="D76" s="4"/>
      <c r="E76" s="12"/>
      <c r="F76" s="21"/>
      <c r="G76" s="23"/>
      <c r="H76" s="69"/>
      <c r="I76" s="23"/>
      <c r="J76" s="75"/>
      <c r="K76" s="108">
        <f t="shared" si="4"/>
        <v>0</v>
      </c>
      <c r="L76" s="109">
        <f t="shared" si="5"/>
        <v>0</v>
      </c>
      <c r="M76" s="108">
        <f t="shared" si="6"/>
        <v>0</v>
      </c>
      <c r="N76" s="109">
        <f t="shared" si="7"/>
        <v>0</v>
      </c>
    </row>
    <row r="77" spans="1:14" ht="12.75">
      <c r="A77" s="101"/>
      <c r="B77" s="6"/>
      <c r="C77" s="14"/>
      <c r="D77" s="4"/>
      <c r="E77" s="12"/>
      <c r="F77" s="21"/>
      <c r="G77" s="23"/>
      <c r="H77" s="69"/>
      <c r="I77" s="23"/>
      <c r="J77" s="75"/>
      <c r="K77" s="108">
        <f t="shared" si="4"/>
        <v>0</v>
      </c>
      <c r="L77" s="109">
        <f t="shared" si="5"/>
        <v>0</v>
      </c>
      <c r="M77" s="108">
        <f t="shared" si="6"/>
        <v>0</v>
      </c>
      <c r="N77" s="109">
        <f t="shared" si="7"/>
        <v>0</v>
      </c>
    </row>
    <row r="78" spans="1:14" ht="20.25" customHeight="1">
      <c r="A78" s="101" t="s">
        <v>106</v>
      </c>
      <c r="B78" s="6" t="s">
        <v>107</v>
      </c>
      <c r="C78" s="14" t="s">
        <v>40</v>
      </c>
      <c r="D78" s="11" t="s">
        <v>28</v>
      </c>
      <c r="E78" s="21">
        <f>'расчет ФОТ'!$H$14</f>
        <v>182.83105022831052</v>
      </c>
      <c r="F78" s="21">
        <v>1.72</v>
      </c>
      <c r="G78" s="23">
        <f>E78*F78</f>
        <v>314.4694063926941</v>
      </c>
      <c r="H78" s="69">
        <f>G78*H8</f>
        <v>945.6095050228313</v>
      </c>
      <c r="I78" s="23">
        <f>ROUND(H78*1.25,0)</f>
        <v>1182</v>
      </c>
      <c r="J78" s="94"/>
      <c r="K78" s="108">
        <f t="shared" si="4"/>
        <v>591</v>
      </c>
      <c r="L78" s="109">
        <f t="shared" si="5"/>
        <v>0</v>
      </c>
      <c r="M78" s="108">
        <f t="shared" si="6"/>
        <v>472.8</v>
      </c>
      <c r="N78" s="109">
        <f t="shared" si="7"/>
        <v>0</v>
      </c>
    </row>
    <row r="79" spans="1:14" ht="12.75">
      <c r="A79" s="101"/>
      <c r="B79" s="6" t="s">
        <v>108</v>
      </c>
      <c r="C79" s="14" t="s">
        <v>10</v>
      </c>
      <c r="D79" s="4"/>
      <c r="E79" s="12"/>
      <c r="F79" s="21"/>
      <c r="G79" s="19"/>
      <c r="H79" s="20"/>
      <c r="I79" s="19"/>
      <c r="J79" s="75"/>
      <c r="K79" s="108">
        <f t="shared" si="4"/>
        <v>0</v>
      </c>
      <c r="L79" s="109">
        <f t="shared" si="5"/>
        <v>0</v>
      </c>
      <c r="M79" s="108">
        <f t="shared" si="6"/>
        <v>0</v>
      </c>
      <c r="N79" s="109">
        <f t="shared" si="7"/>
        <v>0</v>
      </c>
    </row>
    <row r="80" spans="1:14" ht="12.75">
      <c r="A80" s="101"/>
      <c r="B80" s="6"/>
      <c r="C80" s="14"/>
      <c r="D80" s="4"/>
      <c r="E80" s="12"/>
      <c r="F80" s="21"/>
      <c r="G80" s="19"/>
      <c r="H80" s="20"/>
      <c r="I80" s="19"/>
      <c r="J80" s="75"/>
      <c r="K80" s="108">
        <f t="shared" si="4"/>
        <v>0</v>
      </c>
      <c r="L80" s="109">
        <f t="shared" si="5"/>
        <v>0</v>
      </c>
      <c r="M80" s="108">
        <f t="shared" si="6"/>
        <v>0</v>
      </c>
      <c r="N80" s="109">
        <f t="shared" si="7"/>
        <v>0</v>
      </c>
    </row>
    <row r="81" spans="1:14" ht="12.75">
      <c r="A81" s="101" t="s">
        <v>109</v>
      </c>
      <c r="B81" s="6" t="s">
        <v>110</v>
      </c>
      <c r="C81" s="14" t="s">
        <v>30</v>
      </c>
      <c r="D81" s="11" t="s">
        <v>28</v>
      </c>
      <c r="E81" s="21">
        <f>'расчет ФОТ'!$H$14</f>
        <v>182.83105022831052</v>
      </c>
      <c r="F81" s="21">
        <v>3.6</v>
      </c>
      <c r="G81" s="23">
        <f>E81*F81</f>
        <v>658.1917808219179</v>
      </c>
      <c r="H81" s="69">
        <f>G81*H8</f>
        <v>1979.182684931507</v>
      </c>
      <c r="I81" s="23">
        <f>ROUND(H81*1.25,0)</f>
        <v>2474</v>
      </c>
      <c r="J81" s="94"/>
      <c r="K81" s="108">
        <f t="shared" si="4"/>
        <v>1237</v>
      </c>
      <c r="L81" s="109">
        <f t="shared" si="5"/>
        <v>0</v>
      </c>
      <c r="M81" s="108">
        <f t="shared" si="6"/>
        <v>989.6</v>
      </c>
      <c r="N81" s="109">
        <f t="shared" si="7"/>
        <v>0</v>
      </c>
    </row>
    <row r="82" spans="1:14" ht="12.75">
      <c r="A82" s="101"/>
      <c r="B82" s="6" t="s">
        <v>111</v>
      </c>
      <c r="C82" s="14"/>
      <c r="D82" s="4"/>
      <c r="E82" s="21"/>
      <c r="F82" s="21"/>
      <c r="G82" s="19"/>
      <c r="H82" s="20"/>
      <c r="I82" s="19"/>
      <c r="J82" s="75"/>
      <c r="K82" s="108">
        <f t="shared" si="4"/>
        <v>0</v>
      </c>
      <c r="L82" s="109">
        <f t="shared" si="5"/>
        <v>0</v>
      </c>
      <c r="M82" s="108">
        <f t="shared" si="6"/>
        <v>0</v>
      </c>
      <c r="N82" s="109">
        <f t="shared" si="7"/>
        <v>0</v>
      </c>
    </row>
    <row r="83" spans="1:14" ht="12.75">
      <c r="A83" s="101"/>
      <c r="B83" s="6"/>
      <c r="C83" s="14"/>
      <c r="D83" s="4"/>
      <c r="E83" s="21"/>
      <c r="F83" s="21"/>
      <c r="G83" s="23"/>
      <c r="H83" s="69"/>
      <c r="I83" s="23"/>
      <c r="J83" s="75"/>
      <c r="K83" s="108">
        <f t="shared" si="4"/>
        <v>0</v>
      </c>
      <c r="L83" s="109">
        <f t="shared" si="5"/>
        <v>0</v>
      </c>
      <c r="M83" s="108">
        <f t="shared" si="6"/>
        <v>0</v>
      </c>
      <c r="N83" s="109">
        <f t="shared" si="7"/>
        <v>0</v>
      </c>
    </row>
    <row r="84" spans="1:14" ht="12.75">
      <c r="A84" s="101" t="s">
        <v>112</v>
      </c>
      <c r="B84" s="6" t="s">
        <v>113</v>
      </c>
      <c r="C84" s="14" t="s">
        <v>114</v>
      </c>
      <c r="D84" s="11" t="s">
        <v>31</v>
      </c>
      <c r="E84" s="21">
        <f>'расчет ФОТ'!$H$13</f>
        <v>172.38356164383563</v>
      </c>
      <c r="F84" s="21">
        <v>1.8</v>
      </c>
      <c r="G84" s="23">
        <f>E84*F84</f>
        <v>310.29041095890415</v>
      </c>
      <c r="H84" s="69">
        <f>G84*H8+G85*H8</f>
        <v>1922.6346082191785</v>
      </c>
      <c r="I84" s="23">
        <f>ROUND(H84*1.25,0)</f>
        <v>2403</v>
      </c>
      <c r="J84" s="94"/>
      <c r="K84" s="108">
        <f t="shared" si="4"/>
        <v>1201.5</v>
      </c>
      <c r="L84" s="109">
        <f t="shared" si="5"/>
        <v>0</v>
      </c>
      <c r="M84" s="108">
        <f t="shared" si="6"/>
        <v>961.2</v>
      </c>
      <c r="N84" s="109">
        <f t="shared" si="7"/>
        <v>0</v>
      </c>
    </row>
    <row r="85" spans="1:14" ht="12.75">
      <c r="A85" s="101"/>
      <c r="B85" s="6"/>
      <c r="C85" s="14"/>
      <c r="D85" s="11" t="s">
        <v>28</v>
      </c>
      <c r="E85" s="21">
        <f>'расчет ФОТ'!$H$14</f>
        <v>182.83105022831052</v>
      </c>
      <c r="F85" s="21">
        <v>1.8</v>
      </c>
      <c r="G85" s="23">
        <f>E85*F85</f>
        <v>329.09589041095893</v>
      </c>
      <c r="H85" s="69"/>
      <c r="I85" s="23"/>
      <c r="J85" s="94"/>
      <c r="K85" s="108">
        <f t="shared" si="4"/>
        <v>0</v>
      </c>
      <c r="L85" s="109">
        <f t="shared" si="5"/>
        <v>0</v>
      </c>
      <c r="M85" s="108">
        <f t="shared" si="6"/>
        <v>0</v>
      </c>
      <c r="N85" s="109">
        <f t="shared" si="7"/>
        <v>0</v>
      </c>
    </row>
    <row r="86" spans="1:14" ht="12.75">
      <c r="A86" s="101"/>
      <c r="B86" s="6"/>
      <c r="C86" s="14"/>
      <c r="D86" s="4"/>
      <c r="E86" s="21"/>
      <c r="F86" s="21"/>
      <c r="G86" s="23"/>
      <c r="H86" s="69"/>
      <c r="I86" s="23"/>
      <c r="J86" s="75"/>
      <c r="K86" s="108">
        <f t="shared" si="4"/>
        <v>0</v>
      </c>
      <c r="L86" s="109">
        <f t="shared" si="5"/>
        <v>0</v>
      </c>
      <c r="M86" s="108">
        <f t="shared" si="6"/>
        <v>0</v>
      </c>
      <c r="N86" s="109">
        <f t="shared" si="7"/>
        <v>0</v>
      </c>
    </row>
    <row r="87" spans="1:14" ht="12.75">
      <c r="A87" s="101" t="s">
        <v>115</v>
      </c>
      <c r="B87" s="6" t="s">
        <v>116</v>
      </c>
      <c r="C87" s="14" t="s">
        <v>117</v>
      </c>
      <c r="D87" s="11" t="s">
        <v>31</v>
      </c>
      <c r="E87" s="21">
        <f>'расчет ФОТ'!$H$13</f>
        <v>172.38356164383563</v>
      </c>
      <c r="F87" s="21">
        <v>1.1</v>
      </c>
      <c r="G87" s="23">
        <f>E87*F87</f>
        <v>189.62191780821922</v>
      </c>
      <c r="H87" s="69">
        <f>G87*H8</f>
        <v>570.1931068493152</v>
      </c>
      <c r="I87" s="23">
        <f>ROUND(H87*1.25,0)</f>
        <v>713</v>
      </c>
      <c r="J87" s="94">
        <f>ROUND(H87*1.298,0)</f>
        <v>740</v>
      </c>
      <c r="K87" s="108">
        <f t="shared" si="4"/>
        <v>356.5</v>
      </c>
      <c r="L87" s="109">
        <f t="shared" si="5"/>
        <v>370</v>
      </c>
      <c r="M87" s="108">
        <f t="shared" si="6"/>
        <v>285.2</v>
      </c>
      <c r="N87" s="109">
        <f t="shared" si="7"/>
        <v>296</v>
      </c>
    </row>
    <row r="88" spans="1:14" ht="12.75">
      <c r="A88" s="101"/>
      <c r="B88" s="6" t="s">
        <v>118</v>
      </c>
      <c r="C88" s="14"/>
      <c r="D88" s="4"/>
      <c r="E88" s="21"/>
      <c r="F88" s="21"/>
      <c r="G88" s="19"/>
      <c r="H88" s="20"/>
      <c r="I88" s="19"/>
      <c r="J88" s="75"/>
      <c r="K88" s="108">
        <f t="shared" si="4"/>
        <v>0</v>
      </c>
      <c r="L88" s="109">
        <f t="shared" si="5"/>
        <v>0</v>
      </c>
      <c r="M88" s="108">
        <f t="shared" si="6"/>
        <v>0</v>
      </c>
      <c r="N88" s="109">
        <f t="shared" si="7"/>
        <v>0</v>
      </c>
    </row>
    <row r="89" spans="1:14" ht="12.75">
      <c r="A89" s="101"/>
      <c r="B89" s="6"/>
      <c r="C89" s="14"/>
      <c r="D89" s="4"/>
      <c r="E89" s="21"/>
      <c r="F89" s="21"/>
      <c r="G89" s="19"/>
      <c r="H89" s="20"/>
      <c r="I89" s="19"/>
      <c r="J89" s="75"/>
      <c r="K89" s="108">
        <f t="shared" si="4"/>
        <v>0</v>
      </c>
      <c r="L89" s="109">
        <f t="shared" si="5"/>
        <v>0</v>
      </c>
      <c r="M89" s="108">
        <f t="shared" si="6"/>
        <v>0</v>
      </c>
      <c r="N89" s="109">
        <f t="shared" si="7"/>
        <v>0</v>
      </c>
    </row>
    <row r="90" spans="1:14" ht="12.75">
      <c r="A90" s="101" t="s">
        <v>119</v>
      </c>
      <c r="B90" s="6" t="s">
        <v>120</v>
      </c>
      <c r="C90" s="14" t="s">
        <v>121</v>
      </c>
      <c r="D90" s="11" t="s">
        <v>31</v>
      </c>
      <c r="E90" s="21">
        <f>'расчет ФОТ'!$H$13</f>
        <v>172.38356164383563</v>
      </c>
      <c r="F90" s="21">
        <v>1.6</v>
      </c>
      <c r="G90" s="23">
        <f>E90*F90</f>
        <v>275.813698630137</v>
      </c>
      <c r="H90" s="69">
        <f>G90*H8</f>
        <v>829.371791780822</v>
      </c>
      <c r="I90" s="23">
        <f>ROUND(H90*1.25,0)</f>
        <v>1037</v>
      </c>
      <c r="J90" s="94"/>
      <c r="K90" s="108">
        <f t="shared" si="4"/>
        <v>518.5</v>
      </c>
      <c r="L90" s="109">
        <f t="shared" si="5"/>
        <v>0</v>
      </c>
      <c r="M90" s="108">
        <f t="shared" si="6"/>
        <v>414.8</v>
      </c>
      <c r="N90" s="109">
        <f t="shared" si="7"/>
        <v>0</v>
      </c>
    </row>
    <row r="91" spans="1:14" ht="12.75">
      <c r="A91" s="101"/>
      <c r="B91" s="6"/>
      <c r="C91" s="14"/>
      <c r="D91" s="4"/>
      <c r="E91" s="21"/>
      <c r="F91" s="21"/>
      <c r="G91" s="19"/>
      <c r="H91" s="20"/>
      <c r="I91" s="19"/>
      <c r="J91" s="75"/>
      <c r="K91" s="108">
        <f t="shared" si="4"/>
        <v>0</v>
      </c>
      <c r="L91" s="109">
        <f t="shared" si="5"/>
        <v>0</v>
      </c>
      <c r="M91" s="108">
        <f t="shared" si="6"/>
        <v>0</v>
      </c>
      <c r="N91" s="109">
        <f t="shared" si="7"/>
        <v>0</v>
      </c>
    </row>
    <row r="92" spans="1:14" ht="12.75">
      <c r="A92" s="101" t="s">
        <v>122</v>
      </c>
      <c r="B92" s="6" t="s">
        <v>123</v>
      </c>
      <c r="C92" s="14" t="s">
        <v>35</v>
      </c>
      <c r="D92" s="11" t="s">
        <v>31</v>
      </c>
      <c r="E92" s="21">
        <f>'расчет ФОТ'!$H$13</f>
        <v>172.38356164383563</v>
      </c>
      <c r="F92" s="21">
        <v>3.2</v>
      </c>
      <c r="G92" s="23">
        <f>E92*F92</f>
        <v>551.627397260274</v>
      </c>
      <c r="H92" s="69">
        <f>G92*H8</f>
        <v>1658.743583561644</v>
      </c>
      <c r="I92" s="23">
        <f>ROUND(H92*1.25,0)</f>
        <v>2073</v>
      </c>
      <c r="J92" s="94"/>
      <c r="K92" s="108">
        <f t="shared" si="4"/>
        <v>1036.5</v>
      </c>
      <c r="L92" s="109">
        <f t="shared" si="5"/>
        <v>0</v>
      </c>
      <c r="M92" s="108">
        <f t="shared" si="6"/>
        <v>829.2</v>
      </c>
      <c r="N92" s="109">
        <f t="shared" si="7"/>
        <v>0</v>
      </c>
    </row>
    <row r="93" spans="1:14" ht="12.75">
      <c r="A93" s="101"/>
      <c r="B93" s="6" t="s">
        <v>124</v>
      </c>
      <c r="C93" s="14"/>
      <c r="D93" s="4"/>
      <c r="E93" s="21"/>
      <c r="F93" s="21"/>
      <c r="G93" s="19"/>
      <c r="H93" s="20"/>
      <c r="I93" s="19"/>
      <c r="J93" s="75"/>
      <c r="K93" s="108">
        <f t="shared" si="4"/>
        <v>0</v>
      </c>
      <c r="L93" s="109">
        <f t="shared" si="5"/>
        <v>0</v>
      </c>
      <c r="M93" s="108">
        <f t="shared" si="6"/>
        <v>0</v>
      </c>
      <c r="N93" s="109">
        <f t="shared" si="7"/>
        <v>0</v>
      </c>
    </row>
    <row r="94" spans="1:14" ht="12.75">
      <c r="A94" s="101"/>
      <c r="B94" s="6"/>
      <c r="C94" s="14"/>
      <c r="D94" s="4"/>
      <c r="E94" s="21"/>
      <c r="F94" s="21"/>
      <c r="G94" s="23"/>
      <c r="H94" s="69"/>
      <c r="I94" s="23"/>
      <c r="J94" s="75"/>
      <c r="K94" s="108">
        <f t="shared" si="4"/>
        <v>0</v>
      </c>
      <c r="L94" s="109">
        <f t="shared" si="5"/>
        <v>0</v>
      </c>
      <c r="M94" s="108">
        <f t="shared" si="6"/>
        <v>0</v>
      </c>
      <c r="N94" s="109">
        <f t="shared" si="7"/>
        <v>0</v>
      </c>
    </row>
    <row r="95" spans="1:14" ht="12.75">
      <c r="A95" s="101" t="s">
        <v>125</v>
      </c>
      <c r="B95" s="6" t="s">
        <v>126</v>
      </c>
      <c r="C95" s="14" t="s">
        <v>127</v>
      </c>
      <c r="D95" s="11" t="s">
        <v>31</v>
      </c>
      <c r="E95" s="21">
        <f>'расчет ФОТ'!$H$13</f>
        <v>172.38356164383563</v>
      </c>
      <c r="F95" s="21">
        <v>5.62</v>
      </c>
      <c r="G95" s="23">
        <f>E95*F95</f>
        <v>968.7956164383563</v>
      </c>
      <c r="H95" s="69">
        <f>G95*H8</f>
        <v>2913.1684186301377</v>
      </c>
      <c r="I95" s="23">
        <f>ROUND(H95*1.25,0)</f>
        <v>3641</v>
      </c>
      <c r="J95" s="94"/>
      <c r="K95" s="108">
        <f t="shared" si="4"/>
        <v>1820.5</v>
      </c>
      <c r="L95" s="109">
        <f t="shared" si="5"/>
        <v>0</v>
      </c>
      <c r="M95" s="108">
        <f t="shared" si="6"/>
        <v>1456.4</v>
      </c>
      <c r="N95" s="109">
        <f t="shared" si="7"/>
        <v>0</v>
      </c>
    </row>
    <row r="96" spans="1:14" ht="12.75">
      <c r="A96" s="101"/>
      <c r="B96" s="6" t="s">
        <v>128</v>
      </c>
      <c r="C96" s="14" t="s">
        <v>129</v>
      </c>
      <c r="D96" s="4"/>
      <c r="E96" s="21"/>
      <c r="F96" s="21"/>
      <c r="G96" s="23"/>
      <c r="H96" s="69"/>
      <c r="I96" s="23"/>
      <c r="J96" s="75"/>
      <c r="K96" s="108">
        <f t="shared" si="4"/>
        <v>0</v>
      </c>
      <c r="L96" s="109">
        <f t="shared" si="5"/>
        <v>0</v>
      </c>
      <c r="M96" s="108">
        <f t="shared" si="6"/>
        <v>0</v>
      </c>
      <c r="N96" s="109">
        <f t="shared" si="7"/>
        <v>0</v>
      </c>
    </row>
    <row r="97" spans="1:14" ht="12.75">
      <c r="A97" s="101"/>
      <c r="B97" s="6"/>
      <c r="C97" s="14"/>
      <c r="D97" s="4"/>
      <c r="E97" s="21"/>
      <c r="F97" s="21"/>
      <c r="G97" s="23"/>
      <c r="H97" s="69"/>
      <c r="I97" s="23"/>
      <c r="J97" s="75"/>
      <c r="K97" s="108">
        <f t="shared" si="4"/>
        <v>0</v>
      </c>
      <c r="L97" s="109">
        <f t="shared" si="5"/>
        <v>0</v>
      </c>
      <c r="M97" s="108">
        <f t="shared" si="6"/>
        <v>0</v>
      </c>
      <c r="N97" s="109">
        <f t="shared" si="7"/>
        <v>0</v>
      </c>
    </row>
    <row r="98" spans="1:14" ht="12.75">
      <c r="A98" s="101" t="s">
        <v>130</v>
      </c>
      <c r="B98" s="6" t="s">
        <v>131</v>
      </c>
      <c r="C98" s="14" t="s">
        <v>30</v>
      </c>
      <c r="D98" s="11" t="s">
        <v>31</v>
      </c>
      <c r="E98" s="21">
        <f>'расчет ФОТ'!$H$13</f>
        <v>172.38356164383563</v>
      </c>
      <c r="F98" s="21">
        <v>5.04</v>
      </c>
      <c r="G98" s="23">
        <f>E98*F98</f>
        <v>868.8131506849317</v>
      </c>
      <c r="H98" s="69">
        <f>G98*H8</f>
        <v>2612.5211441095894</v>
      </c>
      <c r="I98" s="23">
        <f>ROUND(H98*1.25,0)</f>
        <v>3266</v>
      </c>
      <c r="J98" s="94">
        <f>ROUND(H98*1.298,0)</f>
        <v>3391</v>
      </c>
      <c r="K98" s="108">
        <f t="shared" si="4"/>
        <v>1633</v>
      </c>
      <c r="L98" s="109">
        <f t="shared" si="5"/>
        <v>1695.5</v>
      </c>
      <c r="M98" s="108">
        <f t="shared" si="6"/>
        <v>1306.4</v>
      </c>
      <c r="N98" s="109">
        <f t="shared" si="7"/>
        <v>1356.4</v>
      </c>
    </row>
    <row r="99" spans="1:14" ht="12.75">
      <c r="A99" s="101"/>
      <c r="B99" s="6"/>
      <c r="C99" s="14"/>
      <c r="D99" s="4"/>
      <c r="E99" s="21"/>
      <c r="F99" s="21"/>
      <c r="G99" s="23"/>
      <c r="H99" s="69"/>
      <c r="I99" s="23"/>
      <c r="J99" s="75"/>
      <c r="K99" s="108">
        <f t="shared" si="4"/>
        <v>0</v>
      </c>
      <c r="L99" s="109">
        <f t="shared" si="5"/>
        <v>0</v>
      </c>
      <c r="M99" s="108">
        <f t="shared" si="6"/>
        <v>0</v>
      </c>
      <c r="N99" s="109">
        <f t="shared" si="7"/>
        <v>0</v>
      </c>
    </row>
    <row r="100" spans="1:14" ht="12.75">
      <c r="A100" s="101" t="s">
        <v>132</v>
      </c>
      <c r="B100" s="6" t="s">
        <v>133</v>
      </c>
      <c r="C100" s="14" t="s">
        <v>134</v>
      </c>
      <c r="D100" s="11" t="s">
        <v>28</v>
      </c>
      <c r="E100" s="21">
        <f>'расчет ФОТ'!$H$14</f>
        <v>182.83105022831052</v>
      </c>
      <c r="F100" s="21">
        <v>1.37</v>
      </c>
      <c r="G100" s="23">
        <f>E100*F100</f>
        <v>250.47853881278542</v>
      </c>
      <c r="H100" s="69">
        <f>G100*H8+G101*H8</f>
        <v>1542.2440736681892</v>
      </c>
      <c r="I100" s="23">
        <f>ROUND(H100*1.25,0)</f>
        <v>1928</v>
      </c>
      <c r="J100" s="94"/>
      <c r="K100" s="108">
        <f t="shared" si="4"/>
        <v>964</v>
      </c>
      <c r="L100" s="109">
        <f t="shared" si="5"/>
        <v>0</v>
      </c>
      <c r="M100" s="108">
        <f t="shared" si="6"/>
        <v>771.2</v>
      </c>
      <c r="N100" s="109">
        <f t="shared" si="7"/>
        <v>0</v>
      </c>
    </row>
    <row r="101" spans="1:14" ht="12.75">
      <c r="A101" s="101"/>
      <c r="B101" s="6" t="s">
        <v>135</v>
      </c>
      <c r="C101" s="14"/>
      <c r="D101" s="11" t="s">
        <v>29</v>
      </c>
      <c r="E101" s="21">
        <f>'расчет ФОТ'!$H$15</f>
        <v>191.53729071537293</v>
      </c>
      <c r="F101" s="21">
        <v>1.37</v>
      </c>
      <c r="G101" s="23">
        <f>E101*F101</f>
        <v>262.40608828006094</v>
      </c>
      <c r="H101" s="69"/>
      <c r="I101" s="23"/>
      <c r="J101" s="94"/>
      <c r="K101" s="108">
        <f t="shared" si="4"/>
        <v>0</v>
      </c>
      <c r="L101" s="109">
        <f t="shared" si="5"/>
        <v>0</v>
      </c>
      <c r="M101" s="108">
        <f t="shared" si="6"/>
        <v>0</v>
      </c>
      <c r="N101" s="109">
        <f t="shared" si="7"/>
        <v>0</v>
      </c>
    </row>
    <row r="102" spans="1:14" ht="12.75">
      <c r="A102" s="101"/>
      <c r="B102" s="6" t="s">
        <v>136</v>
      </c>
      <c r="C102" s="14"/>
      <c r="D102" s="4"/>
      <c r="E102" s="21"/>
      <c r="F102" s="21"/>
      <c r="G102" s="23"/>
      <c r="H102" s="69"/>
      <c r="I102" s="23"/>
      <c r="J102" s="75"/>
      <c r="K102" s="108">
        <f t="shared" si="4"/>
        <v>0</v>
      </c>
      <c r="L102" s="109">
        <f t="shared" si="5"/>
        <v>0</v>
      </c>
      <c r="M102" s="108">
        <f t="shared" si="6"/>
        <v>0</v>
      </c>
      <c r="N102" s="109">
        <f t="shared" si="7"/>
        <v>0</v>
      </c>
    </row>
    <row r="103" spans="1:14" ht="12.75">
      <c r="A103" s="101"/>
      <c r="B103" s="6" t="s">
        <v>137</v>
      </c>
      <c r="C103" s="14"/>
      <c r="D103" s="4"/>
      <c r="E103" s="21"/>
      <c r="F103" s="21"/>
      <c r="G103" s="23"/>
      <c r="H103" s="69"/>
      <c r="I103" s="23"/>
      <c r="J103" s="75"/>
      <c r="K103" s="108">
        <f t="shared" si="4"/>
        <v>0</v>
      </c>
      <c r="L103" s="109">
        <f t="shared" si="5"/>
        <v>0</v>
      </c>
      <c r="M103" s="108">
        <f t="shared" si="6"/>
        <v>0</v>
      </c>
      <c r="N103" s="109">
        <f t="shared" si="7"/>
        <v>0</v>
      </c>
    </row>
    <row r="104" spans="1:14" ht="12.75">
      <c r="A104" s="101"/>
      <c r="B104" s="6" t="s">
        <v>138</v>
      </c>
      <c r="C104" s="14"/>
      <c r="D104" s="4"/>
      <c r="E104" s="21"/>
      <c r="F104" s="21"/>
      <c r="G104" s="23"/>
      <c r="H104" s="69"/>
      <c r="I104" s="23"/>
      <c r="J104" s="75"/>
      <c r="K104" s="108">
        <f t="shared" si="4"/>
        <v>0</v>
      </c>
      <c r="L104" s="109">
        <f t="shared" si="5"/>
        <v>0</v>
      </c>
      <c r="M104" s="108">
        <f t="shared" si="6"/>
        <v>0</v>
      </c>
      <c r="N104" s="109">
        <f t="shared" si="7"/>
        <v>0</v>
      </c>
    </row>
    <row r="105" spans="1:14" ht="12.75">
      <c r="A105" s="101"/>
      <c r="B105" s="6"/>
      <c r="C105" s="14"/>
      <c r="D105" s="4"/>
      <c r="E105" s="21"/>
      <c r="F105" s="21"/>
      <c r="G105" s="23"/>
      <c r="H105" s="69"/>
      <c r="I105" s="23"/>
      <c r="J105" s="75"/>
      <c r="K105" s="108">
        <f t="shared" si="4"/>
        <v>0</v>
      </c>
      <c r="L105" s="109">
        <f t="shared" si="5"/>
        <v>0</v>
      </c>
      <c r="M105" s="108">
        <f t="shared" si="6"/>
        <v>0</v>
      </c>
      <c r="N105" s="109">
        <f t="shared" si="7"/>
        <v>0</v>
      </c>
    </row>
    <row r="106" spans="1:14" ht="12.75">
      <c r="A106" s="101" t="s">
        <v>139</v>
      </c>
      <c r="B106" s="6" t="s">
        <v>133</v>
      </c>
      <c r="C106" s="14" t="s">
        <v>30</v>
      </c>
      <c r="D106" s="11" t="s">
        <v>31</v>
      </c>
      <c r="E106" s="21">
        <f>'расчет ФОТ'!$H$13</f>
        <v>172.38356164383563</v>
      </c>
      <c r="F106" s="21">
        <v>1.37</v>
      </c>
      <c r="G106" s="23">
        <f>E106*F106</f>
        <v>236.16547945205483</v>
      </c>
      <c r="H106" s="69">
        <f>G106*H8+G107*H8</f>
        <v>1463.3385629223746</v>
      </c>
      <c r="I106" s="23">
        <f>ROUND(H106*1.25,0)</f>
        <v>1829</v>
      </c>
      <c r="J106" s="94"/>
      <c r="K106" s="108">
        <f t="shared" si="4"/>
        <v>914.5</v>
      </c>
      <c r="L106" s="109">
        <f t="shared" si="5"/>
        <v>0</v>
      </c>
      <c r="M106" s="108">
        <f t="shared" si="6"/>
        <v>731.6</v>
      </c>
      <c r="N106" s="109">
        <f t="shared" si="7"/>
        <v>0</v>
      </c>
    </row>
    <row r="107" spans="1:14" ht="12.75">
      <c r="A107" s="101"/>
      <c r="B107" s="6" t="s">
        <v>140</v>
      </c>
      <c r="C107" s="14"/>
      <c r="D107" s="11" t="s">
        <v>28</v>
      </c>
      <c r="E107" s="21">
        <f>'расчет ФОТ'!$H$14</f>
        <v>182.83105022831052</v>
      </c>
      <c r="F107" s="21">
        <v>1.37</v>
      </c>
      <c r="G107" s="23">
        <f>E107*F107</f>
        <v>250.47853881278542</v>
      </c>
      <c r="H107" s="69"/>
      <c r="I107" s="23"/>
      <c r="J107" s="94"/>
      <c r="K107" s="108">
        <f t="shared" si="4"/>
        <v>0</v>
      </c>
      <c r="L107" s="109">
        <f t="shared" si="5"/>
        <v>0</v>
      </c>
      <c r="M107" s="108">
        <f t="shared" si="6"/>
        <v>0</v>
      </c>
      <c r="N107" s="109">
        <f t="shared" si="7"/>
        <v>0</v>
      </c>
    </row>
    <row r="108" spans="1:14" ht="12.75">
      <c r="A108" s="101"/>
      <c r="B108" s="6"/>
      <c r="C108" s="14"/>
      <c r="D108" s="4"/>
      <c r="E108" s="21"/>
      <c r="F108" s="21"/>
      <c r="G108" s="23"/>
      <c r="H108" s="69"/>
      <c r="I108" s="23"/>
      <c r="J108" s="94"/>
      <c r="K108" s="108">
        <f t="shared" si="4"/>
        <v>0</v>
      </c>
      <c r="L108" s="109">
        <f t="shared" si="5"/>
        <v>0</v>
      </c>
      <c r="M108" s="108">
        <f t="shared" si="6"/>
        <v>0</v>
      </c>
      <c r="N108" s="109">
        <f t="shared" si="7"/>
        <v>0</v>
      </c>
    </row>
    <row r="109" spans="1:14" ht="12.75">
      <c r="A109" s="101" t="s">
        <v>141</v>
      </c>
      <c r="B109" s="6" t="s">
        <v>142</v>
      </c>
      <c r="C109" s="14" t="s">
        <v>30</v>
      </c>
      <c r="D109" s="11" t="s">
        <v>31</v>
      </c>
      <c r="E109" s="21">
        <f>'расчет ФОТ'!$H$13</f>
        <v>172.38356164383563</v>
      </c>
      <c r="F109" s="21">
        <v>2.74</v>
      </c>
      <c r="G109" s="23">
        <f>E109*F109</f>
        <v>472.33095890410965</v>
      </c>
      <c r="H109" s="69">
        <f>G109*H8</f>
        <v>1420.2991934246577</v>
      </c>
      <c r="I109" s="23">
        <f>ROUND(H109*1.25,0)</f>
        <v>1775</v>
      </c>
      <c r="J109" s="94">
        <f>ROUND(H109*1.298,0)</f>
        <v>1844</v>
      </c>
      <c r="K109" s="108">
        <f t="shared" si="4"/>
        <v>887.5</v>
      </c>
      <c r="L109" s="109">
        <f t="shared" si="5"/>
        <v>922</v>
      </c>
      <c r="M109" s="108">
        <f t="shared" si="6"/>
        <v>710</v>
      </c>
      <c r="N109" s="109">
        <f t="shared" si="7"/>
        <v>737.6</v>
      </c>
    </row>
    <row r="110" spans="1:14" ht="12.75">
      <c r="A110" s="101"/>
      <c r="B110" s="6"/>
      <c r="C110" s="14"/>
      <c r="D110" s="4"/>
      <c r="E110" s="21"/>
      <c r="F110" s="21"/>
      <c r="G110" s="19"/>
      <c r="H110" s="20"/>
      <c r="I110" s="19"/>
      <c r="J110" s="75"/>
      <c r="K110" s="108">
        <f t="shared" si="4"/>
        <v>0</v>
      </c>
      <c r="L110" s="109">
        <f t="shared" si="5"/>
        <v>0</v>
      </c>
      <c r="M110" s="108">
        <f t="shared" si="6"/>
        <v>0</v>
      </c>
      <c r="N110" s="109">
        <f t="shared" si="7"/>
        <v>0</v>
      </c>
    </row>
    <row r="111" spans="1:14" ht="12.75" outlineLevel="1">
      <c r="A111" s="101" t="s">
        <v>143</v>
      </c>
      <c r="B111" s="6" t="s">
        <v>144</v>
      </c>
      <c r="C111" s="14" t="s">
        <v>73</v>
      </c>
      <c r="D111" s="11" t="s">
        <v>28</v>
      </c>
      <c r="E111" s="21">
        <f>'расчет ФОТ'!$H$14</f>
        <v>182.83105022831052</v>
      </c>
      <c r="F111" s="21">
        <v>1.65</v>
      </c>
      <c r="G111" s="23">
        <f>E111*F111</f>
        <v>301.67123287671234</v>
      </c>
      <c r="H111" s="69">
        <f>G111*H8+G112*H8</f>
        <v>1857.4472420091324</v>
      </c>
      <c r="I111" s="23">
        <f>ROUND(H111*1.25,0)</f>
        <v>2322</v>
      </c>
      <c r="J111" s="94"/>
      <c r="K111" s="108">
        <f t="shared" si="4"/>
        <v>1161</v>
      </c>
      <c r="L111" s="109">
        <f t="shared" si="5"/>
        <v>0</v>
      </c>
      <c r="M111" s="108">
        <f t="shared" si="6"/>
        <v>928.8000000000001</v>
      </c>
      <c r="N111" s="109">
        <f t="shared" si="7"/>
        <v>0</v>
      </c>
    </row>
    <row r="112" spans="1:14" ht="12.75" outlineLevel="1">
      <c r="A112" s="101"/>
      <c r="B112" s="6" t="s">
        <v>145</v>
      </c>
      <c r="C112" s="14"/>
      <c r="D112" s="11" t="s">
        <v>29</v>
      </c>
      <c r="E112" s="21">
        <f>'расчет ФОТ'!$H$15</f>
        <v>191.53729071537293</v>
      </c>
      <c r="F112" s="21">
        <v>1.65</v>
      </c>
      <c r="G112" s="23">
        <f>E112*F112</f>
        <v>316.03652968036533</v>
      </c>
      <c r="H112" s="69"/>
      <c r="I112" s="23"/>
      <c r="J112" s="94"/>
      <c r="K112" s="108">
        <f t="shared" si="4"/>
        <v>0</v>
      </c>
      <c r="L112" s="109">
        <f t="shared" si="5"/>
        <v>0</v>
      </c>
      <c r="M112" s="108">
        <f t="shared" si="6"/>
        <v>0</v>
      </c>
      <c r="N112" s="109">
        <f t="shared" si="7"/>
        <v>0</v>
      </c>
    </row>
    <row r="113" spans="1:14" ht="12.75" outlineLevel="1">
      <c r="A113" s="101"/>
      <c r="B113" s="6"/>
      <c r="C113" s="14"/>
      <c r="D113" s="4"/>
      <c r="E113" s="21"/>
      <c r="F113" s="21"/>
      <c r="G113" s="23"/>
      <c r="H113" s="69"/>
      <c r="I113" s="23"/>
      <c r="J113" s="75"/>
      <c r="K113" s="108">
        <f t="shared" si="4"/>
        <v>0</v>
      </c>
      <c r="L113" s="109">
        <f t="shared" si="5"/>
        <v>0</v>
      </c>
      <c r="M113" s="108">
        <f t="shared" si="6"/>
        <v>0</v>
      </c>
      <c r="N113" s="109">
        <f t="shared" si="7"/>
        <v>0</v>
      </c>
    </row>
    <row r="114" spans="1:14" ht="22.5" customHeight="1" outlineLevel="1">
      <c r="A114" s="101" t="s">
        <v>146</v>
      </c>
      <c r="B114" s="6" t="s">
        <v>147</v>
      </c>
      <c r="C114" s="14" t="s">
        <v>73</v>
      </c>
      <c r="D114" s="11" t="s">
        <v>31</v>
      </c>
      <c r="E114" s="21">
        <f>'расчет ФОТ'!$H$13</f>
        <v>172.38356164383563</v>
      </c>
      <c r="F114" s="21">
        <v>1.65</v>
      </c>
      <c r="G114" s="23">
        <f>E114*F114</f>
        <v>284.4328767123288</v>
      </c>
      <c r="H114" s="69">
        <f>G114*H8+G115*H8</f>
        <v>1762.4150575342467</v>
      </c>
      <c r="I114" s="23">
        <f>ROUND(H114*1.25,0)</f>
        <v>2203</v>
      </c>
      <c r="J114" s="94"/>
      <c r="K114" s="108">
        <f t="shared" si="4"/>
        <v>1101.5</v>
      </c>
      <c r="L114" s="109">
        <f t="shared" si="5"/>
        <v>0</v>
      </c>
      <c r="M114" s="108">
        <f t="shared" si="6"/>
        <v>881.2</v>
      </c>
      <c r="N114" s="109">
        <f t="shared" si="7"/>
        <v>0</v>
      </c>
    </row>
    <row r="115" spans="1:14" ht="12.75" outlineLevel="1">
      <c r="A115" s="101"/>
      <c r="B115" s="6" t="s">
        <v>148</v>
      </c>
      <c r="C115" s="14"/>
      <c r="D115" s="11" t="s">
        <v>28</v>
      </c>
      <c r="E115" s="21">
        <f>'расчет ФОТ'!$H$14</f>
        <v>182.83105022831052</v>
      </c>
      <c r="F115" s="21">
        <v>1.65</v>
      </c>
      <c r="G115" s="23">
        <f>E115*F115</f>
        <v>301.67123287671234</v>
      </c>
      <c r="H115" s="69"/>
      <c r="I115" s="23"/>
      <c r="J115" s="94"/>
      <c r="K115" s="108">
        <f t="shared" si="4"/>
        <v>0</v>
      </c>
      <c r="L115" s="109">
        <f t="shared" si="5"/>
        <v>0</v>
      </c>
      <c r="M115" s="108">
        <f t="shared" si="6"/>
        <v>0</v>
      </c>
      <c r="N115" s="109">
        <f t="shared" si="7"/>
        <v>0</v>
      </c>
    </row>
    <row r="116" spans="1:14" ht="9" customHeight="1">
      <c r="A116" s="101"/>
      <c r="B116" s="6"/>
      <c r="C116" s="14"/>
      <c r="D116" s="4"/>
      <c r="E116" s="21"/>
      <c r="F116" s="21"/>
      <c r="G116" s="23"/>
      <c r="H116" s="69"/>
      <c r="I116" s="23"/>
      <c r="J116" s="75"/>
      <c r="K116" s="108">
        <f t="shared" si="4"/>
        <v>0</v>
      </c>
      <c r="L116" s="109">
        <f t="shared" si="5"/>
        <v>0</v>
      </c>
      <c r="M116" s="108">
        <f t="shared" si="6"/>
        <v>0</v>
      </c>
      <c r="N116" s="109">
        <f t="shared" si="7"/>
        <v>0</v>
      </c>
    </row>
    <row r="117" spans="1:14" ht="12.75">
      <c r="A117" s="101" t="s">
        <v>149</v>
      </c>
      <c r="B117" s="6" t="s">
        <v>150</v>
      </c>
      <c r="C117" s="14" t="s">
        <v>30</v>
      </c>
      <c r="D117" s="11" t="s">
        <v>31</v>
      </c>
      <c r="E117" s="21">
        <f>'расчет ФОТ'!$H$13</f>
        <v>172.38356164383563</v>
      </c>
      <c r="F117" s="21">
        <v>3.3</v>
      </c>
      <c r="G117" s="23">
        <f>E117*F117</f>
        <v>568.8657534246576</v>
      </c>
      <c r="H117" s="69">
        <f>G117*H8</f>
        <v>1710.5793205479454</v>
      </c>
      <c r="I117" s="23">
        <f>ROUND(H117*1.25,0)</f>
        <v>2138</v>
      </c>
      <c r="J117" s="94">
        <f>ROUND(H117*1.298,0)</f>
        <v>2220</v>
      </c>
      <c r="K117" s="108">
        <f t="shared" si="4"/>
        <v>1069</v>
      </c>
      <c r="L117" s="109">
        <f t="shared" si="5"/>
        <v>1110</v>
      </c>
      <c r="M117" s="108">
        <f t="shared" si="6"/>
        <v>855.2</v>
      </c>
      <c r="N117" s="109">
        <f t="shared" si="7"/>
        <v>888</v>
      </c>
    </row>
    <row r="118" spans="1:14" ht="12.75">
      <c r="A118" s="101"/>
      <c r="B118" s="6"/>
      <c r="C118" s="14"/>
      <c r="D118" s="4"/>
      <c r="E118" s="21"/>
      <c r="F118" s="21"/>
      <c r="G118" s="19"/>
      <c r="H118" s="20"/>
      <c r="I118" s="19"/>
      <c r="J118" s="75"/>
      <c r="K118" s="108">
        <f t="shared" si="4"/>
        <v>0</v>
      </c>
      <c r="L118" s="109">
        <f t="shared" si="5"/>
        <v>0</v>
      </c>
      <c r="M118" s="108">
        <f t="shared" si="6"/>
        <v>0</v>
      </c>
      <c r="N118" s="109">
        <f t="shared" si="7"/>
        <v>0</v>
      </c>
    </row>
    <row r="119" spans="1:14" ht="12.75" outlineLevel="1">
      <c r="A119" s="101" t="s">
        <v>151</v>
      </c>
      <c r="B119" s="6" t="s">
        <v>152</v>
      </c>
      <c r="C119" s="14" t="s">
        <v>32</v>
      </c>
      <c r="D119" s="11" t="s">
        <v>31</v>
      </c>
      <c r="E119" s="21">
        <f>'расчет ФОТ'!$H$13</f>
        <v>172.38356164383563</v>
      </c>
      <c r="F119" s="21">
        <v>2.74</v>
      </c>
      <c r="G119" s="23">
        <f>E119*F119</f>
        <v>472.33095890410965</v>
      </c>
      <c r="H119" s="69">
        <f>G119*H8</f>
        <v>1420.2991934246577</v>
      </c>
      <c r="I119" s="23">
        <f>ROUND(H119*1.25,0)</f>
        <v>1775</v>
      </c>
      <c r="J119" s="94"/>
      <c r="K119" s="108">
        <f t="shared" si="4"/>
        <v>887.5</v>
      </c>
      <c r="L119" s="109">
        <f t="shared" si="5"/>
        <v>0</v>
      </c>
      <c r="M119" s="108">
        <f t="shared" si="6"/>
        <v>710</v>
      </c>
      <c r="N119" s="109">
        <f t="shared" si="7"/>
        <v>0</v>
      </c>
    </row>
    <row r="120" spans="1:14" ht="9.75" customHeight="1" outlineLevel="1">
      <c r="A120" s="101"/>
      <c r="B120" s="6"/>
      <c r="C120" s="14"/>
      <c r="D120" s="4"/>
      <c r="E120" s="21"/>
      <c r="F120" s="21"/>
      <c r="G120" s="19"/>
      <c r="H120" s="20"/>
      <c r="I120" s="19"/>
      <c r="J120" s="75"/>
      <c r="K120" s="108">
        <f t="shared" si="4"/>
        <v>0</v>
      </c>
      <c r="L120" s="109">
        <f t="shared" si="5"/>
        <v>0</v>
      </c>
      <c r="M120" s="108">
        <f t="shared" si="6"/>
        <v>0</v>
      </c>
      <c r="N120" s="109">
        <f t="shared" si="7"/>
        <v>0</v>
      </c>
    </row>
    <row r="121" spans="1:14" ht="12.75">
      <c r="A121" s="101" t="s">
        <v>153</v>
      </c>
      <c r="B121" s="6" t="s">
        <v>154</v>
      </c>
      <c r="C121" s="14"/>
      <c r="D121" s="4"/>
      <c r="E121" s="21"/>
      <c r="F121" s="21"/>
      <c r="G121" s="23"/>
      <c r="H121" s="69"/>
      <c r="I121" s="23"/>
      <c r="J121" s="95"/>
      <c r="K121" s="108">
        <f t="shared" si="4"/>
        <v>0</v>
      </c>
      <c r="L121" s="109">
        <f t="shared" si="5"/>
        <v>0</v>
      </c>
      <c r="M121" s="108">
        <f t="shared" si="6"/>
        <v>0</v>
      </c>
      <c r="N121" s="109">
        <f t="shared" si="7"/>
        <v>0</v>
      </c>
    </row>
    <row r="122" spans="1:14" ht="12.75">
      <c r="A122" s="101"/>
      <c r="B122" s="6" t="s">
        <v>155</v>
      </c>
      <c r="C122" s="14"/>
      <c r="D122" s="4"/>
      <c r="E122" s="21"/>
      <c r="F122" s="21"/>
      <c r="G122" s="23"/>
      <c r="H122" s="69"/>
      <c r="I122" s="23"/>
      <c r="J122" s="75"/>
      <c r="K122" s="108">
        <f t="shared" si="4"/>
        <v>0</v>
      </c>
      <c r="L122" s="109">
        <f t="shared" si="5"/>
        <v>0</v>
      </c>
      <c r="M122" s="108">
        <f t="shared" si="6"/>
        <v>0</v>
      </c>
      <c r="N122" s="109">
        <f t="shared" si="7"/>
        <v>0</v>
      </c>
    </row>
    <row r="123" spans="1:14" ht="12.75">
      <c r="A123" s="101"/>
      <c r="B123" s="6" t="s">
        <v>156</v>
      </c>
      <c r="C123" s="14" t="s">
        <v>73</v>
      </c>
      <c r="D123" s="11" t="s">
        <v>28</v>
      </c>
      <c r="E123" s="21">
        <f>'расчет ФОТ'!$H$14</f>
        <v>182.83105022831052</v>
      </c>
      <c r="F123" s="21">
        <v>5.9</v>
      </c>
      <c r="G123" s="23">
        <f>E123*F123</f>
        <v>1078.7031963470322</v>
      </c>
      <c r="H123" s="69">
        <f>G123*H8+G124*H8</f>
        <v>6641.781047184171</v>
      </c>
      <c r="I123" s="23">
        <f>ROUND(H123*1.25,0)</f>
        <v>8302</v>
      </c>
      <c r="J123" s="94"/>
      <c r="K123" s="108">
        <f t="shared" si="4"/>
        <v>4151</v>
      </c>
      <c r="L123" s="109">
        <f t="shared" si="5"/>
        <v>0</v>
      </c>
      <c r="M123" s="108">
        <f t="shared" si="6"/>
        <v>3320.8</v>
      </c>
      <c r="N123" s="109">
        <f t="shared" si="7"/>
        <v>0</v>
      </c>
    </row>
    <row r="124" spans="1:14" ht="12.75">
      <c r="A124" s="101"/>
      <c r="B124" s="6"/>
      <c r="C124" s="14"/>
      <c r="D124" s="11" t="s">
        <v>29</v>
      </c>
      <c r="E124" s="21">
        <f>'расчет ФОТ'!$H$15</f>
        <v>191.53729071537293</v>
      </c>
      <c r="F124" s="21">
        <v>5.9</v>
      </c>
      <c r="G124" s="23">
        <f>E124*F124</f>
        <v>1130.0700152207003</v>
      </c>
      <c r="H124" s="69"/>
      <c r="I124" s="23"/>
      <c r="J124" s="94"/>
      <c r="K124" s="108">
        <f t="shared" si="4"/>
        <v>0</v>
      </c>
      <c r="L124" s="109">
        <f t="shared" si="5"/>
        <v>0</v>
      </c>
      <c r="M124" s="108">
        <f t="shared" si="6"/>
        <v>0</v>
      </c>
      <c r="N124" s="109">
        <f t="shared" si="7"/>
        <v>0</v>
      </c>
    </row>
    <row r="125" spans="1:14" ht="12.75">
      <c r="A125" s="101"/>
      <c r="B125" s="6"/>
      <c r="C125" s="14"/>
      <c r="D125" s="4"/>
      <c r="E125" s="21"/>
      <c r="F125" s="21"/>
      <c r="G125" s="23"/>
      <c r="H125" s="69"/>
      <c r="I125" s="23"/>
      <c r="J125" s="75"/>
      <c r="K125" s="108">
        <f t="shared" si="4"/>
        <v>0</v>
      </c>
      <c r="L125" s="109">
        <f t="shared" si="5"/>
        <v>0</v>
      </c>
      <c r="M125" s="108">
        <f t="shared" si="6"/>
        <v>0</v>
      </c>
      <c r="N125" s="109">
        <f t="shared" si="7"/>
        <v>0</v>
      </c>
    </row>
    <row r="126" spans="1:14" ht="12.75">
      <c r="A126" s="101"/>
      <c r="B126" s="6" t="s">
        <v>157</v>
      </c>
      <c r="C126" s="14" t="s">
        <v>30</v>
      </c>
      <c r="D126" s="11" t="s">
        <v>28</v>
      </c>
      <c r="E126" s="21">
        <f>'расчет ФОТ'!$H$14</f>
        <v>182.83105022831052</v>
      </c>
      <c r="F126" s="21">
        <v>9</v>
      </c>
      <c r="G126" s="23">
        <f>E126*F126</f>
        <v>1645.4794520547946</v>
      </c>
      <c r="H126" s="69">
        <f>G126*H8+G127*H8</f>
        <v>10131.530410958905</v>
      </c>
      <c r="I126" s="23">
        <f>ROUND(H126*1.25,0)</f>
        <v>12664</v>
      </c>
      <c r="J126" s="94"/>
      <c r="K126" s="108">
        <f t="shared" si="4"/>
        <v>6332</v>
      </c>
      <c r="L126" s="109">
        <f t="shared" si="5"/>
        <v>0</v>
      </c>
      <c r="M126" s="108">
        <f t="shared" si="6"/>
        <v>5065.6</v>
      </c>
      <c r="N126" s="109">
        <f t="shared" si="7"/>
        <v>0</v>
      </c>
    </row>
    <row r="127" spans="1:14" ht="12.75">
      <c r="A127" s="101"/>
      <c r="B127" s="6"/>
      <c r="C127" s="14"/>
      <c r="D127" s="11" t="s">
        <v>29</v>
      </c>
      <c r="E127" s="21">
        <f>'расчет ФОТ'!$H$15</f>
        <v>191.53729071537293</v>
      </c>
      <c r="F127" s="21">
        <v>9</v>
      </c>
      <c r="G127" s="23">
        <f>E127*F127</f>
        <v>1723.8356164383563</v>
      </c>
      <c r="H127" s="69"/>
      <c r="I127" s="23"/>
      <c r="J127" s="94"/>
      <c r="K127" s="108">
        <f t="shared" si="4"/>
        <v>0</v>
      </c>
      <c r="L127" s="109">
        <f t="shared" si="5"/>
        <v>0</v>
      </c>
      <c r="M127" s="108">
        <f t="shared" si="6"/>
        <v>0</v>
      </c>
      <c r="N127" s="109">
        <f t="shared" si="7"/>
        <v>0</v>
      </c>
    </row>
    <row r="128" spans="1:14" ht="12.75">
      <c r="A128" s="101"/>
      <c r="B128" s="6"/>
      <c r="C128" s="14"/>
      <c r="D128" s="4"/>
      <c r="E128" s="21"/>
      <c r="F128" s="21"/>
      <c r="G128" s="23"/>
      <c r="H128" s="69"/>
      <c r="I128" s="23"/>
      <c r="J128" s="75"/>
      <c r="K128" s="108">
        <f t="shared" si="4"/>
        <v>0</v>
      </c>
      <c r="L128" s="109">
        <f t="shared" si="5"/>
        <v>0</v>
      </c>
      <c r="M128" s="108">
        <f t="shared" si="6"/>
        <v>0</v>
      </c>
      <c r="N128" s="109">
        <f t="shared" si="7"/>
        <v>0</v>
      </c>
    </row>
    <row r="129" spans="1:14" ht="12.75">
      <c r="A129" s="101"/>
      <c r="B129" s="6" t="s">
        <v>158</v>
      </c>
      <c r="C129" s="14" t="s">
        <v>30</v>
      </c>
      <c r="D129" s="11" t="s">
        <v>28</v>
      </c>
      <c r="E129" s="21">
        <f>'расчет ФОТ'!$H$14</f>
        <v>182.83105022831052</v>
      </c>
      <c r="F129" s="21">
        <v>11.88</v>
      </c>
      <c r="G129" s="23">
        <f>E129*F129</f>
        <v>2172.032876712329</v>
      </c>
      <c r="H129" s="69">
        <f>G129*H8+G130*H8</f>
        <v>13373.620142465756</v>
      </c>
      <c r="I129" s="23">
        <f>ROUND(H129*1.25,0)</f>
        <v>16717</v>
      </c>
      <c r="J129" s="94"/>
      <c r="K129" s="108">
        <f t="shared" si="4"/>
        <v>8358.5</v>
      </c>
      <c r="L129" s="109">
        <f t="shared" si="5"/>
        <v>0</v>
      </c>
      <c r="M129" s="108">
        <f t="shared" si="6"/>
        <v>6686.8</v>
      </c>
      <c r="N129" s="109">
        <f t="shared" si="7"/>
        <v>0</v>
      </c>
    </row>
    <row r="130" spans="1:14" ht="12.75">
      <c r="A130" s="101"/>
      <c r="B130" s="6"/>
      <c r="C130" s="14"/>
      <c r="D130" s="11" t="s">
        <v>29</v>
      </c>
      <c r="E130" s="21">
        <f>'расчет ФОТ'!$H$15</f>
        <v>191.53729071537293</v>
      </c>
      <c r="F130" s="21">
        <v>11.88</v>
      </c>
      <c r="G130" s="23">
        <f>E130*F130</f>
        <v>2275.4630136986307</v>
      </c>
      <c r="H130" s="69"/>
      <c r="I130" s="23"/>
      <c r="J130" s="94"/>
      <c r="K130" s="108">
        <f t="shared" si="4"/>
        <v>0</v>
      </c>
      <c r="L130" s="109">
        <f t="shared" si="5"/>
        <v>0</v>
      </c>
      <c r="M130" s="108">
        <f t="shared" si="6"/>
        <v>0</v>
      </c>
      <c r="N130" s="109">
        <f t="shared" si="7"/>
        <v>0</v>
      </c>
    </row>
    <row r="131" spans="1:14" ht="12.75">
      <c r="A131" s="101"/>
      <c r="B131" s="6"/>
      <c r="C131" s="14"/>
      <c r="D131" s="4"/>
      <c r="E131" s="21"/>
      <c r="F131" s="21"/>
      <c r="G131" s="23"/>
      <c r="H131" s="69"/>
      <c r="I131" s="23"/>
      <c r="J131" s="71"/>
      <c r="K131" s="108">
        <f t="shared" si="4"/>
        <v>0</v>
      </c>
      <c r="L131" s="109">
        <f t="shared" si="5"/>
        <v>0</v>
      </c>
      <c r="M131" s="108">
        <f t="shared" si="6"/>
        <v>0</v>
      </c>
      <c r="N131" s="109">
        <f t="shared" si="7"/>
        <v>0</v>
      </c>
    </row>
    <row r="132" spans="1:14" ht="12.75">
      <c r="A132" s="101"/>
      <c r="B132" s="6" t="s">
        <v>159</v>
      </c>
      <c r="C132" s="14" t="s">
        <v>30</v>
      </c>
      <c r="D132" s="11" t="s">
        <v>28</v>
      </c>
      <c r="E132" s="21">
        <f>'расчет ФОТ'!$H$14</f>
        <v>182.83105022831052</v>
      </c>
      <c r="F132" s="21">
        <v>14.4</v>
      </c>
      <c r="G132" s="23">
        <f>E132*F132</f>
        <v>2632.7671232876714</v>
      </c>
      <c r="H132" s="69">
        <f>G132*H8+G133*H8</f>
        <v>16210.448657534249</v>
      </c>
      <c r="I132" s="23">
        <f>ROUND(H132*1.25,0)</f>
        <v>20263</v>
      </c>
      <c r="J132" s="94"/>
      <c r="K132" s="108">
        <f t="shared" si="4"/>
        <v>10131.5</v>
      </c>
      <c r="L132" s="109">
        <f t="shared" si="5"/>
        <v>0</v>
      </c>
      <c r="M132" s="108">
        <f t="shared" si="6"/>
        <v>8105.200000000001</v>
      </c>
      <c r="N132" s="109">
        <f t="shared" si="7"/>
        <v>0</v>
      </c>
    </row>
    <row r="133" spans="1:14" ht="12.75">
      <c r="A133" s="101"/>
      <c r="B133" s="6"/>
      <c r="C133" s="14"/>
      <c r="D133" s="11" t="s">
        <v>29</v>
      </c>
      <c r="E133" s="21">
        <f>'расчет ФОТ'!$H$15</f>
        <v>191.53729071537293</v>
      </c>
      <c r="F133" s="21">
        <v>14.4</v>
      </c>
      <c r="G133" s="23">
        <f>E133*F133</f>
        <v>2758.13698630137</v>
      </c>
      <c r="H133" s="69"/>
      <c r="I133" s="23"/>
      <c r="J133" s="94"/>
      <c r="K133" s="108">
        <f t="shared" si="4"/>
        <v>0</v>
      </c>
      <c r="L133" s="109">
        <f t="shared" si="5"/>
        <v>0</v>
      </c>
      <c r="M133" s="108">
        <f t="shared" si="6"/>
        <v>0</v>
      </c>
      <c r="N133" s="109">
        <f t="shared" si="7"/>
        <v>0</v>
      </c>
    </row>
    <row r="134" spans="1:14" ht="12.75">
      <c r="A134" s="101"/>
      <c r="B134" s="6" t="s">
        <v>160</v>
      </c>
      <c r="C134" s="14"/>
      <c r="D134" s="4"/>
      <c r="E134" s="21"/>
      <c r="F134" s="21"/>
      <c r="G134" s="23"/>
      <c r="H134" s="69"/>
      <c r="I134" s="23"/>
      <c r="J134" s="95"/>
      <c r="K134" s="108">
        <f t="shared" si="4"/>
        <v>0</v>
      </c>
      <c r="L134" s="109">
        <f t="shared" si="5"/>
        <v>0</v>
      </c>
      <c r="M134" s="108">
        <f t="shared" si="6"/>
        <v>0</v>
      </c>
      <c r="N134" s="109">
        <f t="shared" si="7"/>
        <v>0</v>
      </c>
    </row>
    <row r="135" spans="1:14" ht="12" customHeight="1">
      <c r="A135" s="101"/>
      <c r="B135" s="6" t="s">
        <v>161</v>
      </c>
      <c r="C135" s="14"/>
      <c r="D135" s="4"/>
      <c r="E135" s="21"/>
      <c r="F135" s="21"/>
      <c r="G135" s="23"/>
      <c r="H135" s="69"/>
      <c r="I135" s="23"/>
      <c r="J135" s="75"/>
      <c r="K135" s="108">
        <f t="shared" si="4"/>
        <v>0</v>
      </c>
      <c r="L135" s="109">
        <f t="shared" si="5"/>
        <v>0</v>
      </c>
      <c r="M135" s="108">
        <f t="shared" si="6"/>
        <v>0</v>
      </c>
      <c r="N135" s="109">
        <f t="shared" si="7"/>
        <v>0</v>
      </c>
    </row>
    <row r="136" spans="1:14" ht="11.25" customHeight="1">
      <c r="A136" s="101"/>
      <c r="B136" s="6"/>
      <c r="C136" s="14"/>
      <c r="D136" s="4"/>
      <c r="E136" s="21"/>
      <c r="F136" s="21"/>
      <c r="G136" s="23"/>
      <c r="H136" s="69"/>
      <c r="I136" s="23"/>
      <c r="J136" s="75"/>
      <c r="K136" s="108">
        <f t="shared" si="4"/>
        <v>0</v>
      </c>
      <c r="L136" s="109">
        <f t="shared" si="5"/>
        <v>0</v>
      </c>
      <c r="M136" s="108">
        <f t="shared" si="6"/>
        <v>0</v>
      </c>
      <c r="N136" s="109">
        <f t="shared" si="7"/>
        <v>0</v>
      </c>
    </row>
    <row r="137" spans="1:14" ht="12.75" outlineLevel="1">
      <c r="A137" s="101" t="s">
        <v>162</v>
      </c>
      <c r="B137" s="6" t="s">
        <v>154</v>
      </c>
      <c r="C137" s="14"/>
      <c r="D137" s="4"/>
      <c r="E137" s="21"/>
      <c r="F137" s="21"/>
      <c r="G137" s="23"/>
      <c r="H137" s="69"/>
      <c r="I137" s="23"/>
      <c r="J137" s="75"/>
      <c r="K137" s="108">
        <f t="shared" si="4"/>
        <v>0</v>
      </c>
      <c r="L137" s="109">
        <f t="shared" si="5"/>
        <v>0</v>
      </c>
      <c r="M137" s="108">
        <f t="shared" si="6"/>
        <v>0</v>
      </c>
      <c r="N137" s="109">
        <f t="shared" si="7"/>
        <v>0</v>
      </c>
    </row>
    <row r="138" spans="1:14" ht="12.75" outlineLevel="1">
      <c r="A138" s="101"/>
      <c r="B138" s="6" t="s">
        <v>163</v>
      </c>
      <c r="C138" s="26"/>
      <c r="D138" s="26"/>
      <c r="E138" s="44"/>
      <c r="F138" s="33"/>
      <c r="G138" s="26"/>
      <c r="H138" s="26"/>
      <c r="I138" s="26"/>
      <c r="J138" s="97"/>
      <c r="K138" s="108">
        <f aca="true" t="shared" si="8" ref="K138:K193">I138*$L$3</f>
        <v>0</v>
      </c>
      <c r="L138" s="109">
        <f aca="true" t="shared" si="9" ref="L138:L193">J138*$L$3</f>
        <v>0</v>
      </c>
      <c r="M138" s="108">
        <f aca="true" t="shared" si="10" ref="M138:M193">I138*$N$3</f>
        <v>0</v>
      </c>
      <c r="N138" s="109">
        <f aca="true" t="shared" si="11" ref="N138:N193">J138*$N$3</f>
        <v>0</v>
      </c>
    </row>
    <row r="139" spans="1:14" ht="12.75" outlineLevel="1">
      <c r="A139" s="101"/>
      <c r="B139" s="6" t="s">
        <v>164</v>
      </c>
      <c r="C139" s="14" t="s">
        <v>73</v>
      </c>
      <c r="D139" s="11" t="s">
        <v>31</v>
      </c>
      <c r="E139" s="21">
        <f>'расчет ФОТ'!$H$13</f>
        <v>172.38356164383563</v>
      </c>
      <c r="F139" s="21">
        <v>5.9</v>
      </c>
      <c r="G139" s="23">
        <f>E139*F139</f>
        <v>1017.0630136986304</v>
      </c>
      <c r="H139" s="69">
        <f>G139*H8+G140*H8</f>
        <v>6301.968993607307</v>
      </c>
      <c r="I139" s="23">
        <f>ROUND(H139*1.25,0)</f>
        <v>7877</v>
      </c>
      <c r="J139" s="94"/>
      <c r="K139" s="108">
        <f t="shared" si="8"/>
        <v>3938.5</v>
      </c>
      <c r="L139" s="109">
        <f t="shared" si="9"/>
        <v>0</v>
      </c>
      <c r="M139" s="108">
        <f t="shared" si="10"/>
        <v>3150.8</v>
      </c>
      <c r="N139" s="109">
        <f t="shared" si="11"/>
        <v>0</v>
      </c>
    </row>
    <row r="140" spans="1:14" ht="12.75" outlineLevel="1">
      <c r="A140" s="101"/>
      <c r="B140" s="6"/>
      <c r="C140" s="14"/>
      <c r="D140" s="11" t="s">
        <v>28</v>
      </c>
      <c r="E140" s="21">
        <f>'расчет ФОТ'!$H$14</f>
        <v>182.83105022831052</v>
      </c>
      <c r="F140" s="21">
        <v>5.9</v>
      </c>
      <c r="G140" s="23">
        <f>E140*F140</f>
        <v>1078.7031963470322</v>
      </c>
      <c r="H140" s="69"/>
      <c r="I140" s="23"/>
      <c r="J140" s="94"/>
      <c r="K140" s="108">
        <f t="shared" si="8"/>
        <v>0</v>
      </c>
      <c r="L140" s="109">
        <f t="shared" si="9"/>
        <v>0</v>
      </c>
      <c r="M140" s="108">
        <f t="shared" si="10"/>
        <v>0</v>
      </c>
      <c r="N140" s="109">
        <f t="shared" si="11"/>
        <v>0</v>
      </c>
    </row>
    <row r="141" spans="1:14" ht="12.75" outlineLevel="1">
      <c r="A141" s="101"/>
      <c r="B141" s="6"/>
      <c r="C141" s="14"/>
      <c r="D141" s="4"/>
      <c r="E141" s="21"/>
      <c r="F141" s="21"/>
      <c r="G141" s="23"/>
      <c r="H141" s="69"/>
      <c r="I141" s="23"/>
      <c r="J141" s="75"/>
      <c r="K141" s="108">
        <f t="shared" si="8"/>
        <v>0</v>
      </c>
      <c r="L141" s="109">
        <f t="shared" si="9"/>
        <v>0</v>
      </c>
      <c r="M141" s="108">
        <f t="shared" si="10"/>
        <v>0</v>
      </c>
      <c r="N141" s="109">
        <f t="shared" si="11"/>
        <v>0</v>
      </c>
    </row>
    <row r="142" spans="1:14" ht="12.75" outlineLevel="1">
      <c r="A142" s="101"/>
      <c r="B142" s="6" t="s">
        <v>165</v>
      </c>
      <c r="C142" s="14" t="s">
        <v>30</v>
      </c>
      <c r="D142" s="11" t="s">
        <v>31</v>
      </c>
      <c r="E142" s="21">
        <f>'расчет ФОТ'!$H$13</f>
        <v>172.38356164383563</v>
      </c>
      <c r="F142" s="21">
        <v>9</v>
      </c>
      <c r="G142" s="23">
        <f>E142*F142</f>
        <v>1551.4520547945208</v>
      </c>
      <c r="H142" s="69">
        <f>G142*H8+G143*H8</f>
        <v>9613.173041095892</v>
      </c>
      <c r="I142" s="23">
        <f>ROUND(H142*1.25,0)</f>
        <v>12016</v>
      </c>
      <c r="J142" s="94"/>
      <c r="K142" s="108">
        <f t="shared" si="8"/>
        <v>6008</v>
      </c>
      <c r="L142" s="109">
        <f t="shared" si="9"/>
        <v>0</v>
      </c>
      <c r="M142" s="108">
        <f t="shared" si="10"/>
        <v>4806.400000000001</v>
      </c>
      <c r="N142" s="109">
        <f t="shared" si="11"/>
        <v>0</v>
      </c>
    </row>
    <row r="143" spans="1:14" ht="12.75" outlineLevel="1">
      <c r="A143" s="101"/>
      <c r="B143" s="6"/>
      <c r="C143" s="14"/>
      <c r="D143" s="11" t="s">
        <v>28</v>
      </c>
      <c r="E143" s="21">
        <f>'расчет ФОТ'!$H$14</f>
        <v>182.83105022831052</v>
      </c>
      <c r="F143" s="21">
        <v>9</v>
      </c>
      <c r="G143" s="23">
        <f>E143*F143</f>
        <v>1645.4794520547946</v>
      </c>
      <c r="H143" s="69"/>
      <c r="I143" s="23"/>
      <c r="J143" s="94"/>
      <c r="K143" s="108">
        <f t="shared" si="8"/>
        <v>0</v>
      </c>
      <c r="L143" s="109">
        <f t="shared" si="9"/>
        <v>0</v>
      </c>
      <c r="M143" s="108">
        <f t="shared" si="10"/>
        <v>0</v>
      </c>
      <c r="N143" s="109">
        <f t="shared" si="11"/>
        <v>0</v>
      </c>
    </row>
    <row r="144" spans="1:14" ht="12.75" outlineLevel="1">
      <c r="A144" s="101"/>
      <c r="B144" s="6"/>
      <c r="C144" s="14"/>
      <c r="D144" s="4"/>
      <c r="E144" s="21"/>
      <c r="F144" s="21"/>
      <c r="G144" s="23"/>
      <c r="H144" s="69"/>
      <c r="I144" s="23"/>
      <c r="J144" s="75"/>
      <c r="K144" s="108">
        <f t="shared" si="8"/>
        <v>0</v>
      </c>
      <c r="L144" s="109">
        <f t="shared" si="9"/>
        <v>0</v>
      </c>
      <c r="M144" s="108">
        <f t="shared" si="10"/>
        <v>0</v>
      </c>
      <c r="N144" s="109">
        <f t="shared" si="11"/>
        <v>0</v>
      </c>
    </row>
    <row r="145" spans="1:14" ht="12.75" outlineLevel="1">
      <c r="A145" s="101"/>
      <c r="B145" s="6" t="s">
        <v>158</v>
      </c>
      <c r="C145" s="14" t="s">
        <v>30</v>
      </c>
      <c r="D145" s="11" t="s">
        <v>31</v>
      </c>
      <c r="E145" s="21">
        <f>'расчет ФОТ'!$H$13</f>
        <v>172.38356164383563</v>
      </c>
      <c r="F145" s="21">
        <v>11.88</v>
      </c>
      <c r="G145" s="23">
        <f>E145*F145</f>
        <v>2047.9167123287675</v>
      </c>
      <c r="H145" s="69">
        <f>G145*H8+G146*H8</f>
        <v>12689.38841424658</v>
      </c>
      <c r="I145" s="23">
        <f>ROUND(H145*1.25,0)</f>
        <v>15862</v>
      </c>
      <c r="J145" s="94"/>
      <c r="K145" s="108">
        <f t="shared" si="8"/>
        <v>7931</v>
      </c>
      <c r="L145" s="109">
        <f t="shared" si="9"/>
        <v>0</v>
      </c>
      <c r="M145" s="108">
        <f t="shared" si="10"/>
        <v>6344.8</v>
      </c>
      <c r="N145" s="109">
        <f t="shared" si="11"/>
        <v>0</v>
      </c>
    </row>
    <row r="146" spans="1:14" ht="12.75" outlineLevel="1">
      <c r="A146" s="101"/>
      <c r="B146" s="6"/>
      <c r="C146" s="14"/>
      <c r="D146" s="11" t="s">
        <v>28</v>
      </c>
      <c r="E146" s="21">
        <f>'расчет ФОТ'!$H$14</f>
        <v>182.83105022831052</v>
      </c>
      <c r="F146" s="21">
        <v>11.88</v>
      </c>
      <c r="G146" s="23">
        <f>E146*F146</f>
        <v>2172.032876712329</v>
      </c>
      <c r="H146" s="69"/>
      <c r="I146" s="23"/>
      <c r="J146" s="94"/>
      <c r="K146" s="108">
        <f t="shared" si="8"/>
        <v>0</v>
      </c>
      <c r="L146" s="109">
        <f t="shared" si="9"/>
        <v>0</v>
      </c>
      <c r="M146" s="108">
        <f t="shared" si="10"/>
        <v>0</v>
      </c>
      <c r="N146" s="109">
        <f t="shared" si="11"/>
        <v>0</v>
      </c>
    </row>
    <row r="147" spans="1:14" ht="12.75" outlineLevel="1">
      <c r="A147" s="101"/>
      <c r="B147" s="6"/>
      <c r="C147" s="14"/>
      <c r="D147" s="4"/>
      <c r="E147" s="21"/>
      <c r="F147" s="21"/>
      <c r="G147" s="23"/>
      <c r="H147" s="69"/>
      <c r="I147" s="23"/>
      <c r="J147" s="94"/>
      <c r="K147" s="108">
        <f t="shared" si="8"/>
        <v>0</v>
      </c>
      <c r="L147" s="109">
        <f t="shared" si="9"/>
        <v>0</v>
      </c>
      <c r="M147" s="108">
        <f t="shared" si="10"/>
        <v>0</v>
      </c>
      <c r="N147" s="109">
        <f t="shared" si="11"/>
        <v>0</v>
      </c>
    </row>
    <row r="148" spans="1:14" ht="12.75" outlineLevel="1">
      <c r="A148" s="101"/>
      <c r="B148" s="6" t="s">
        <v>159</v>
      </c>
      <c r="C148" s="14" t="s">
        <v>30</v>
      </c>
      <c r="D148" s="11" t="s">
        <v>31</v>
      </c>
      <c r="E148" s="21">
        <f>'расчет ФОТ'!$H$13</f>
        <v>172.38356164383563</v>
      </c>
      <c r="F148" s="21">
        <v>14.4</v>
      </c>
      <c r="G148" s="23">
        <f>E148*F148</f>
        <v>2482.323287671233</v>
      </c>
      <c r="H148" s="69">
        <f>G148*H8+G149*H8</f>
        <v>15381.076865753428</v>
      </c>
      <c r="I148" s="23">
        <f>ROUND(H148*1.25,0)</f>
        <v>19226</v>
      </c>
      <c r="J148" s="94"/>
      <c r="K148" s="108">
        <f t="shared" si="8"/>
        <v>9613</v>
      </c>
      <c r="L148" s="109">
        <f t="shared" si="9"/>
        <v>0</v>
      </c>
      <c r="M148" s="108">
        <f t="shared" si="10"/>
        <v>7690.400000000001</v>
      </c>
      <c r="N148" s="109">
        <f t="shared" si="11"/>
        <v>0</v>
      </c>
    </row>
    <row r="149" spans="1:14" ht="12.75" outlineLevel="1">
      <c r="A149" s="101"/>
      <c r="B149" s="6"/>
      <c r="C149" s="14"/>
      <c r="D149" s="11" t="s">
        <v>28</v>
      </c>
      <c r="E149" s="21">
        <f>'расчет ФОТ'!$H$14</f>
        <v>182.83105022831052</v>
      </c>
      <c r="F149" s="21">
        <v>14.4</v>
      </c>
      <c r="G149" s="23">
        <f>E149*F149</f>
        <v>2632.7671232876714</v>
      </c>
      <c r="H149" s="69"/>
      <c r="I149" s="23"/>
      <c r="J149" s="94"/>
      <c r="K149" s="108">
        <f t="shared" si="8"/>
        <v>0</v>
      </c>
      <c r="L149" s="109">
        <f t="shared" si="9"/>
        <v>0</v>
      </c>
      <c r="M149" s="108">
        <f t="shared" si="10"/>
        <v>0</v>
      </c>
      <c r="N149" s="109">
        <f t="shared" si="11"/>
        <v>0</v>
      </c>
    </row>
    <row r="150" spans="1:14" ht="12.75" outlineLevel="1">
      <c r="A150" s="101"/>
      <c r="B150" s="6" t="s">
        <v>160</v>
      </c>
      <c r="C150" s="14"/>
      <c r="D150" s="4"/>
      <c r="E150" s="21"/>
      <c r="F150" s="21"/>
      <c r="G150" s="23"/>
      <c r="H150" s="69"/>
      <c r="I150" s="23"/>
      <c r="J150" s="75"/>
      <c r="K150" s="108">
        <f t="shared" si="8"/>
        <v>0</v>
      </c>
      <c r="L150" s="109">
        <f t="shared" si="9"/>
        <v>0</v>
      </c>
      <c r="M150" s="108">
        <f t="shared" si="10"/>
        <v>0</v>
      </c>
      <c r="N150" s="109">
        <f t="shared" si="11"/>
        <v>0</v>
      </c>
    </row>
    <row r="151" spans="1:14" ht="12.75" outlineLevel="1">
      <c r="A151" s="101"/>
      <c r="B151" s="6" t="s">
        <v>161</v>
      </c>
      <c r="C151" s="14"/>
      <c r="D151" s="4"/>
      <c r="E151" s="21"/>
      <c r="F151" s="21"/>
      <c r="G151" s="23"/>
      <c r="H151" s="69"/>
      <c r="I151" s="23"/>
      <c r="J151" s="75"/>
      <c r="K151" s="108">
        <f t="shared" si="8"/>
        <v>0</v>
      </c>
      <c r="L151" s="109">
        <f t="shared" si="9"/>
        <v>0</v>
      </c>
      <c r="M151" s="108">
        <f t="shared" si="10"/>
        <v>0</v>
      </c>
      <c r="N151" s="109">
        <f t="shared" si="11"/>
        <v>0</v>
      </c>
    </row>
    <row r="152" spans="1:14" ht="12.75" outlineLevel="1">
      <c r="A152" s="101"/>
      <c r="B152" s="6"/>
      <c r="C152" s="14"/>
      <c r="D152" s="4"/>
      <c r="E152" s="21"/>
      <c r="F152" s="21"/>
      <c r="G152" s="23"/>
      <c r="H152" s="69"/>
      <c r="I152" s="23"/>
      <c r="J152" s="75"/>
      <c r="K152" s="108">
        <f t="shared" si="8"/>
        <v>0</v>
      </c>
      <c r="L152" s="109">
        <f t="shared" si="9"/>
        <v>0</v>
      </c>
      <c r="M152" s="108">
        <f t="shared" si="10"/>
        <v>0</v>
      </c>
      <c r="N152" s="109">
        <f t="shared" si="11"/>
        <v>0</v>
      </c>
    </row>
    <row r="153" spans="1:14" ht="12.75">
      <c r="A153" s="101" t="s">
        <v>166</v>
      </c>
      <c r="B153" s="6" t="s">
        <v>167</v>
      </c>
      <c r="C153" s="14"/>
      <c r="D153" s="4"/>
      <c r="E153" s="21"/>
      <c r="F153" s="21"/>
      <c r="G153" s="19"/>
      <c r="H153" s="24"/>
      <c r="I153" s="24"/>
      <c r="J153" s="75"/>
      <c r="K153" s="108">
        <f t="shared" si="8"/>
        <v>0</v>
      </c>
      <c r="L153" s="109">
        <f t="shared" si="9"/>
        <v>0</v>
      </c>
      <c r="M153" s="108">
        <f t="shared" si="10"/>
        <v>0</v>
      </c>
      <c r="N153" s="109">
        <f t="shared" si="11"/>
        <v>0</v>
      </c>
    </row>
    <row r="154" spans="1:14" ht="12.75">
      <c r="A154" s="101"/>
      <c r="B154" s="6" t="s">
        <v>168</v>
      </c>
      <c r="C154" s="14"/>
      <c r="D154" s="4"/>
      <c r="E154" s="21"/>
      <c r="F154" s="21"/>
      <c r="G154" s="23"/>
      <c r="H154" s="69"/>
      <c r="I154" s="23"/>
      <c r="J154" s="95"/>
      <c r="K154" s="108">
        <f t="shared" si="8"/>
        <v>0</v>
      </c>
      <c r="L154" s="109">
        <f t="shared" si="9"/>
        <v>0</v>
      </c>
      <c r="M154" s="108">
        <f t="shared" si="10"/>
        <v>0</v>
      </c>
      <c r="N154" s="109">
        <f t="shared" si="11"/>
        <v>0</v>
      </c>
    </row>
    <row r="155" spans="1:14" ht="12.75">
      <c r="A155" s="101"/>
      <c r="B155" s="6" t="s">
        <v>156</v>
      </c>
      <c r="C155" s="14" t="s">
        <v>73</v>
      </c>
      <c r="D155" s="11" t="s">
        <v>31</v>
      </c>
      <c r="E155" s="21">
        <f>'расчет ФОТ'!$H$13</f>
        <v>172.38356164383563</v>
      </c>
      <c r="F155" s="21">
        <v>11.8</v>
      </c>
      <c r="G155" s="23">
        <f>E155*F155</f>
        <v>2034.1260273972607</v>
      </c>
      <c r="H155" s="69">
        <f>G155*H8</f>
        <v>6116.616964383563</v>
      </c>
      <c r="I155" s="23">
        <f>ROUND(H155*1.25,0)</f>
        <v>7646</v>
      </c>
      <c r="J155" s="94">
        <f>ROUND(H155*1.298,0)</f>
        <v>7939</v>
      </c>
      <c r="K155" s="108">
        <f t="shared" si="8"/>
        <v>3823</v>
      </c>
      <c r="L155" s="109">
        <f t="shared" si="9"/>
        <v>3969.5</v>
      </c>
      <c r="M155" s="108">
        <f t="shared" si="10"/>
        <v>3058.4</v>
      </c>
      <c r="N155" s="109">
        <f t="shared" si="11"/>
        <v>3175.6000000000004</v>
      </c>
    </row>
    <row r="156" spans="1:14" ht="12.75">
      <c r="A156" s="101"/>
      <c r="B156" s="6"/>
      <c r="C156" s="14"/>
      <c r="D156" s="4"/>
      <c r="E156" s="21"/>
      <c r="F156" s="21"/>
      <c r="G156" s="19"/>
      <c r="H156" s="20"/>
      <c r="I156" s="19"/>
      <c r="J156" s="75"/>
      <c r="K156" s="108">
        <f t="shared" si="8"/>
        <v>0</v>
      </c>
      <c r="L156" s="109">
        <f t="shared" si="9"/>
        <v>0</v>
      </c>
      <c r="M156" s="108">
        <f t="shared" si="10"/>
        <v>0</v>
      </c>
      <c r="N156" s="109">
        <f t="shared" si="11"/>
        <v>0</v>
      </c>
    </row>
    <row r="157" spans="1:14" ht="12.75">
      <c r="A157" s="101"/>
      <c r="B157" s="6" t="s">
        <v>169</v>
      </c>
      <c r="C157" s="14" t="s">
        <v>30</v>
      </c>
      <c r="D157" s="11" t="s">
        <v>31</v>
      </c>
      <c r="E157" s="21">
        <f>'расчет ФОТ'!$H$13</f>
        <v>172.38356164383563</v>
      </c>
      <c r="F157" s="21">
        <v>18</v>
      </c>
      <c r="G157" s="23">
        <f>E157*F157</f>
        <v>3102.9041095890416</v>
      </c>
      <c r="H157" s="69">
        <f>G157*H8</f>
        <v>9330.43265753425</v>
      </c>
      <c r="I157" s="23">
        <f>ROUND(H157*1.25,0)</f>
        <v>11663</v>
      </c>
      <c r="J157" s="94">
        <f>ROUND(H157*1.298,0)</f>
        <v>12111</v>
      </c>
      <c r="K157" s="108">
        <f t="shared" si="8"/>
        <v>5831.5</v>
      </c>
      <c r="L157" s="109">
        <f t="shared" si="9"/>
        <v>6055.5</v>
      </c>
      <c r="M157" s="108">
        <f t="shared" si="10"/>
        <v>4665.2</v>
      </c>
      <c r="N157" s="109">
        <f t="shared" si="11"/>
        <v>4844.400000000001</v>
      </c>
    </row>
    <row r="158" spans="1:14" ht="12.75">
      <c r="A158" s="101"/>
      <c r="B158" s="6"/>
      <c r="C158" s="14"/>
      <c r="D158" s="4"/>
      <c r="E158" s="21"/>
      <c r="F158" s="21"/>
      <c r="G158" s="19"/>
      <c r="H158" s="24"/>
      <c r="I158" s="24"/>
      <c r="J158" s="75"/>
      <c r="K158" s="108">
        <f t="shared" si="8"/>
        <v>0</v>
      </c>
      <c r="L158" s="109">
        <f t="shared" si="9"/>
        <v>0</v>
      </c>
      <c r="M158" s="108">
        <f t="shared" si="10"/>
        <v>0</v>
      </c>
      <c r="N158" s="109">
        <f t="shared" si="11"/>
        <v>0</v>
      </c>
    </row>
    <row r="159" spans="1:14" ht="12.75">
      <c r="A159" s="101"/>
      <c r="B159" s="6" t="s">
        <v>170</v>
      </c>
      <c r="C159" s="14" t="s">
        <v>30</v>
      </c>
      <c r="D159" s="11" t="s">
        <v>31</v>
      </c>
      <c r="E159" s="21">
        <f>'расчет ФОТ'!$H$13</f>
        <v>172.38356164383563</v>
      </c>
      <c r="F159" s="21">
        <v>23.76</v>
      </c>
      <c r="G159" s="23">
        <f>E159*F159</f>
        <v>4095.833424657535</v>
      </c>
      <c r="H159" s="69">
        <f>G159*H8</f>
        <v>12316.171107945209</v>
      </c>
      <c r="I159" s="23">
        <f>ROUND(H159*1.25,0)</f>
        <v>15395</v>
      </c>
      <c r="J159" s="94">
        <f>ROUND(H159*1.298,0)</f>
        <v>15986</v>
      </c>
      <c r="K159" s="108">
        <f t="shared" si="8"/>
        <v>7697.5</v>
      </c>
      <c r="L159" s="109">
        <f t="shared" si="9"/>
        <v>7993</v>
      </c>
      <c r="M159" s="108">
        <f t="shared" si="10"/>
        <v>6158</v>
      </c>
      <c r="N159" s="109">
        <f t="shared" si="11"/>
        <v>6394.400000000001</v>
      </c>
    </row>
    <row r="160" spans="1:14" ht="12.75">
      <c r="A160" s="101"/>
      <c r="B160" s="6"/>
      <c r="C160" s="14"/>
      <c r="D160" s="4"/>
      <c r="E160" s="21"/>
      <c r="F160" s="21"/>
      <c r="G160" s="19"/>
      <c r="H160" s="24"/>
      <c r="I160" s="24"/>
      <c r="J160" s="75"/>
      <c r="K160" s="108">
        <f t="shared" si="8"/>
        <v>0</v>
      </c>
      <c r="L160" s="109">
        <f t="shared" si="9"/>
        <v>0</v>
      </c>
      <c r="M160" s="108">
        <f t="shared" si="10"/>
        <v>0</v>
      </c>
      <c r="N160" s="109">
        <f t="shared" si="11"/>
        <v>0</v>
      </c>
    </row>
    <row r="161" spans="1:14" ht="12.75">
      <c r="A161" s="101"/>
      <c r="B161" s="6" t="s">
        <v>171</v>
      </c>
      <c r="C161" s="14" t="s">
        <v>30</v>
      </c>
      <c r="D161" s="11" t="s">
        <v>31</v>
      </c>
      <c r="E161" s="21">
        <f>'расчет ФОТ'!$H$13</f>
        <v>172.38356164383563</v>
      </c>
      <c r="F161" s="21">
        <v>28.8</v>
      </c>
      <c r="G161" s="23">
        <f>E161*F161</f>
        <v>4964.646575342466</v>
      </c>
      <c r="H161" s="69">
        <f>G161*H8</f>
        <v>14928.692252054798</v>
      </c>
      <c r="I161" s="23">
        <f>ROUND(H161*1.25,0)</f>
        <v>18661</v>
      </c>
      <c r="J161" s="94">
        <f>ROUND(H161*1.298,0)</f>
        <v>19377</v>
      </c>
      <c r="K161" s="108">
        <f t="shared" si="8"/>
        <v>9330.5</v>
      </c>
      <c r="L161" s="109">
        <f t="shared" si="9"/>
        <v>9688.5</v>
      </c>
      <c r="M161" s="108">
        <f t="shared" si="10"/>
        <v>7464.400000000001</v>
      </c>
      <c r="N161" s="109">
        <f t="shared" si="11"/>
        <v>7750.8</v>
      </c>
    </row>
    <row r="162" spans="1:14" ht="12.75">
      <c r="A162" s="101"/>
      <c r="B162" s="6" t="s">
        <v>160</v>
      </c>
      <c r="C162" s="14"/>
      <c r="D162" s="4"/>
      <c r="E162" s="21"/>
      <c r="F162" s="21"/>
      <c r="G162" s="23"/>
      <c r="H162" s="69"/>
      <c r="I162" s="23"/>
      <c r="J162" s="71"/>
      <c r="K162" s="108">
        <f t="shared" si="8"/>
        <v>0</v>
      </c>
      <c r="L162" s="109">
        <f t="shared" si="9"/>
        <v>0</v>
      </c>
      <c r="M162" s="108">
        <f t="shared" si="10"/>
        <v>0</v>
      </c>
      <c r="N162" s="109">
        <f t="shared" si="11"/>
        <v>0</v>
      </c>
    </row>
    <row r="163" spans="1:14" ht="12.75">
      <c r="A163" s="101"/>
      <c r="B163" s="6" t="s">
        <v>161</v>
      </c>
      <c r="C163" s="14"/>
      <c r="D163" s="4"/>
      <c r="E163" s="21"/>
      <c r="F163" s="21"/>
      <c r="G163" s="23"/>
      <c r="H163" s="69"/>
      <c r="I163" s="23"/>
      <c r="J163" s="71"/>
      <c r="K163" s="108">
        <f t="shared" si="8"/>
        <v>0</v>
      </c>
      <c r="L163" s="109">
        <f t="shared" si="9"/>
        <v>0</v>
      </c>
      <c r="M163" s="108">
        <f t="shared" si="10"/>
        <v>0</v>
      </c>
      <c r="N163" s="109">
        <f t="shared" si="11"/>
        <v>0</v>
      </c>
    </row>
    <row r="164" spans="1:14" ht="12.75">
      <c r="A164" s="101"/>
      <c r="B164" s="6"/>
      <c r="C164" s="14"/>
      <c r="D164" s="4"/>
      <c r="E164" s="21"/>
      <c r="F164" s="21"/>
      <c r="G164" s="19"/>
      <c r="H164" s="24"/>
      <c r="I164" s="8"/>
      <c r="J164" s="75"/>
      <c r="K164" s="108">
        <f t="shared" si="8"/>
        <v>0</v>
      </c>
      <c r="L164" s="109">
        <f t="shared" si="9"/>
        <v>0</v>
      </c>
      <c r="M164" s="108">
        <f t="shared" si="10"/>
        <v>0</v>
      </c>
      <c r="N164" s="109">
        <f t="shared" si="11"/>
        <v>0</v>
      </c>
    </row>
    <row r="165" spans="1:14" ht="12.75">
      <c r="A165" s="101" t="s">
        <v>172</v>
      </c>
      <c r="B165" s="6" t="s">
        <v>173</v>
      </c>
      <c r="C165" s="14" t="s">
        <v>30</v>
      </c>
      <c r="D165" s="11" t="s">
        <v>28</v>
      </c>
      <c r="E165" s="21">
        <f>'расчет ФОТ'!$H$14</f>
        <v>182.83105022831052</v>
      </c>
      <c r="F165" s="21">
        <v>1.3</v>
      </c>
      <c r="G165" s="23">
        <f>E165*F165</f>
        <v>237.68036529680367</v>
      </c>
      <c r="H165" s="69">
        <f>G165*H8+G166*H8</f>
        <v>1463.443281582953</v>
      </c>
      <c r="I165" s="23">
        <f>ROUND(H165*1.25,0)</f>
        <v>1829</v>
      </c>
      <c r="J165" s="94"/>
      <c r="K165" s="108">
        <f t="shared" si="8"/>
        <v>914.5</v>
      </c>
      <c r="L165" s="109">
        <f t="shared" si="9"/>
        <v>0</v>
      </c>
      <c r="M165" s="108">
        <f t="shared" si="10"/>
        <v>731.6</v>
      </c>
      <c r="N165" s="109">
        <f t="shared" si="11"/>
        <v>0</v>
      </c>
    </row>
    <row r="166" spans="1:14" ht="12.75">
      <c r="A166" s="101"/>
      <c r="B166" s="6" t="s">
        <v>174</v>
      </c>
      <c r="C166" s="14"/>
      <c r="D166" s="11" t="s">
        <v>29</v>
      </c>
      <c r="E166" s="21">
        <f>'расчет ФОТ'!$H$15</f>
        <v>191.53729071537293</v>
      </c>
      <c r="F166" s="21">
        <v>1.3</v>
      </c>
      <c r="G166" s="23">
        <f>E166*F166</f>
        <v>248.99847792998483</v>
      </c>
      <c r="H166" s="69"/>
      <c r="I166" s="23"/>
      <c r="J166" s="94"/>
      <c r="K166" s="108">
        <f t="shared" si="8"/>
        <v>0</v>
      </c>
      <c r="L166" s="109">
        <f t="shared" si="9"/>
        <v>0</v>
      </c>
      <c r="M166" s="108">
        <f t="shared" si="10"/>
        <v>0</v>
      </c>
      <c r="N166" s="109">
        <f t="shared" si="11"/>
        <v>0</v>
      </c>
    </row>
    <row r="167" spans="1:14" ht="12.75">
      <c r="A167" s="101"/>
      <c r="B167" s="6" t="s">
        <v>136</v>
      </c>
      <c r="C167" s="14"/>
      <c r="D167" s="4"/>
      <c r="E167" s="21"/>
      <c r="F167" s="21"/>
      <c r="G167" s="23"/>
      <c r="H167" s="69"/>
      <c r="I167" s="23"/>
      <c r="J167" s="75"/>
      <c r="K167" s="108">
        <f t="shared" si="8"/>
        <v>0</v>
      </c>
      <c r="L167" s="109">
        <f t="shared" si="9"/>
        <v>0</v>
      </c>
      <c r="M167" s="108">
        <f t="shared" si="10"/>
        <v>0</v>
      </c>
      <c r="N167" s="109">
        <f t="shared" si="11"/>
        <v>0</v>
      </c>
    </row>
    <row r="168" spans="1:14" ht="12.75">
      <c r="A168" s="101"/>
      <c r="B168" s="6" t="s">
        <v>137</v>
      </c>
      <c r="C168" s="14"/>
      <c r="D168" s="4"/>
      <c r="E168" s="21"/>
      <c r="F168" s="21"/>
      <c r="G168" s="23"/>
      <c r="H168" s="69"/>
      <c r="I168" s="23"/>
      <c r="J168" s="75"/>
      <c r="K168" s="108">
        <f t="shared" si="8"/>
        <v>0</v>
      </c>
      <c r="L168" s="109">
        <f t="shared" si="9"/>
        <v>0</v>
      </c>
      <c r="M168" s="108">
        <f t="shared" si="10"/>
        <v>0</v>
      </c>
      <c r="N168" s="109">
        <f t="shared" si="11"/>
        <v>0</v>
      </c>
    </row>
    <row r="169" spans="1:14" ht="12.75">
      <c r="A169" s="101"/>
      <c r="B169" s="6" t="s">
        <v>175</v>
      </c>
      <c r="C169" s="14"/>
      <c r="D169" s="4"/>
      <c r="E169" s="21"/>
      <c r="F169" s="21"/>
      <c r="G169" s="23"/>
      <c r="H169" s="69"/>
      <c r="I169" s="23"/>
      <c r="J169" s="75"/>
      <c r="K169" s="108">
        <f t="shared" si="8"/>
        <v>0</v>
      </c>
      <c r="L169" s="109">
        <f t="shared" si="9"/>
        <v>0</v>
      </c>
      <c r="M169" s="108">
        <f t="shared" si="10"/>
        <v>0</v>
      </c>
      <c r="N169" s="109">
        <f t="shared" si="11"/>
        <v>0</v>
      </c>
    </row>
    <row r="170" spans="1:14" ht="12.75">
      <c r="A170" s="101"/>
      <c r="B170" s="6"/>
      <c r="C170" s="14"/>
      <c r="D170" s="4"/>
      <c r="E170" s="21"/>
      <c r="F170" s="21"/>
      <c r="G170" s="23"/>
      <c r="H170" s="69"/>
      <c r="I170" s="23"/>
      <c r="J170" s="75"/>
      <c r="K170" s="108">
        <f t="shared" si="8"/>
        <v>0</v>
      </c>
      <c r="L170" s="109">
        <f t="shared" si="9"/>
        <v>0</v>
      </c>
      <c r="M170" s="108">
        <f t="shared" si="10"/>
        <v>0</v>
      </c>
      <c r="N170" s="109">
        <f t="shared" si="11"/>
        <v>0</v>
      </c>
    </row>
    <row r="171" spans="1:14" ht="12.75">
      <c r="A171" s="101" t="s">
        <v>176</v>
      </c>
      <c r="B171" s="6" t="s">
        <v>173</v>
      </c>
      <c r="C171" s="14" t="s">
        <v>30</v>
      </c>
      <c r="D171" s="11" t="s">
        <v>31</v>
      </c>
      <c r="E171" s="21">
        <f>'расчет ФОТ'!$H$13</f>
        <v>172.38356164383563</v>
      </c>
      <c r="F171" s="21">
        <v>1.3</v>
      </c>
      <c r="G171" s="23">
        <f>E171*F171</f>
        <v>224.09863013698634</v>
      </c>
      <c r="H171" s="69">
        <f>G171*H8+G172*H8</f>
        <v>1388.5694392694065</v>
      </c>
      <c r="I171" s="23">
        <f>ROUND(H171*1.25,0)</f>
        <v>1736</v>
      </c>
      <c r="J171" s="94"/>
      <c r="K171" s="108">
        <f t="shared" si="8"/>
        <v>868</v>
      </c>
      <c r="L171" s="109">
        <f t="shared" si="9"/>
        <v>0</v>
      </c>
      <c r="M171" s="108">
        <f t="shared" si="10"/>
        <v>694.4000000000001</v>
      </c>
      <c r="N171" s="109">
        <f t="shared" si="11"/>
        <v>0</v>
      </c>
    </row>
    <row r="172" spans="1:14" ht="12.75">
      <c r="A172" s="101"/>
      <c r="B172" s="6" t="s">
        <v>177</v>
      </c>
      <c r="C172" s="14"/>
      <c r="D172" s="11" t="s">
        <v>28</v>
      </c>
      <c r="E172" s="21">
        <f>'расчет ФОТ'!$H$14</f>
        <v>182.83105022831052</v>
      </c>
      <c r="F172" s="21">
        <v>1.3</v>
      </c>
      <c r="G172" s="23">
        <f>E172*F172</f>
        <v>237.68036529680367</v>
      </c>
      <c r="H172" s="69"/>
      <c r="I172" s="23"/>
      <c r="J172" s="94"/>
      <c r="K172" s="108">
        <f t="shared" si="8"/>
        <v>0</v>
      </c>
      <c r="L172" s="109">
        <f t="shared" si="9"/>
        <v>0</v>
      </c>
      <c r="M172" s="108">
        <f t="shared" si="10"/>
        <v>0</v>
      </c>
      <c r="N172" s="109">
        <f t="shared" si="11"/>
        <v>0</v>
      </c>
    </row>
    <row r="173" spans="1:14" ht="12.75">
      <c r="A173" s="101"/>
      <c r="B173" s="6"/>
      <c r="C173" s="14"/>
      <c r="D173" s="4"/>
      <c r="E173" s="21"/>
      <c r="F173" s="21"/>
      <c r="G173" s="23"/>
      <c r="H173" s="69"/>
      <c r="I173" s="23"/>
      <c r="J173" s="75"/>
      <c r="K173" s="108">
        <f t="shared" si="8"/>
        <v>0</v>
      </c>
      <c r="L173" s="109">
        <f t="shared" si="9"/>
        <v>0</v>
      </c>
      <c r="M173" s="108">
        <f t="shared" si="10"/>
        <v>0</v>
      </c>
      <c r="N173" s="109">
        <f t="shared" si="11"/>
        <v>0</v>
      </c>
    </row>
    <row r="174" spans="1:14" ht="12.75">
      <c r="A174" s="101" t="s">
        <v>178</v>
      </c>
      <c r="B174" s="6" t="s">
        <v>179</v>
      </c>
      <c r="C174" s="14" t="s">
        <v>30</v>
      </c>
      <c r="D174" s="11" t="s">
        <v>31</v>
      </c>
      <c r="E174" s="21">
        <f>'расчет ФОТ'!$H$13</f>
        <v>172.38356164383563</v>
      </c>
      <c r="F174" s="21">
        <v>2.6</v>
      </c>
      <c r="G174" s="23">
        <f>E174*F174</f>
        <v>448.1972602739727</v>
      </c>
      <c r="H174" s="69">
        <f>G174*H8</f>
        <v>1347.7291616438358</v>
      </c>
      <c r="I174" s="23">
        <f>ROUND(H174*1.25,0)</f>
        <v>1685</v>
      </c>
      <c r="J174" s="94">
        <f>ROUND(H174*1.298,0)</f>
        <v>1749</v>
      </c>
      <c r="K174" s="108">
        <f t="shared" si="8"/>
        <v>842.5</v>
      </c>
      <c r="L174" s="109">
        <f t="shared" si="9"/>
        <v>874.5</v>
      </c>
      <c r="M174" s="108">
        <f t="shared" si="10"/>
        <v>674</v>
      </c>
      <c r="N174" s="109">
        <f t="shared" si="11"/>
        <v>699.6</v>
      </c>
    </row>
    <row r="175" spans="1:14" ht="12.75">
      <c r="A175" s="101"/>
      <c r="B175" s="6" t="s">
        <v>180</v>
      </c>
      <c r="C175" s="14"/>
      <c r="D175" s="4"/>
      <c r="E175" s="21"/>
      <c r="F175" s="21"/>
      <c r="G175" s="23"/>
      <c r="H175" s="69"/>
      <c r="I175" s="23"/>
      <c r="J175" s="75"/>
      <c r="K175" s="108">
        <f t="shared" si="8"/>
        <v>0</v>
      </c>
      <c r="L175" s="109">
        <f t="shared" si="9"/>
        <v>0</v>
      </c>
      <c r="M175" s="108">
        <f t="shared" si="10"/>
        <v>0</v>
      </c>
      <c r="N175" s="109">
        <f t="shared" si="11"/>
        <v>0</v>
      </c>
    </row>
    <row r="176" spans="1:14" ht="12.75">
      <c r="A176" s="101"/>
      <c r="B176" s="6"/>
      <c r="C176" s="14"/>
      <c r="D176" s="4"/>
      <c r="E176" s="21"/>
      <c r="F176" s="21"/>
      <c r="G176" s="23"/>
      <c r="H176" s="69"/>
      <c r="I176" s="23"/>
      <c r="J176" s="75"/>
      <c r="K176" s="108">
        <f t="shared" si="8"/>
        <v>0</v>
      </c>
      <c r="L176" s="109">
        <f t="shared" si="9"/>
        <v>0</v>
      </c>
      <c r="M176" s="108">
        <f t="shared" si="10"/>
        <v>0</v>
      </c>
      <c r="N176" s="109">
        <f t="shared" si="11"/>
        <v>0</v>
      </c>
    </row>
    <row r="177" spans="1:14" ht="12.75">
      <c r="A177" s="101" t="s">
        <v>181</v>
      </c>
      <c r="B177" s="6" t="s">
        <v>182</v>
      </c>
      <c r="C177" s="14" t="s">
        <v>183</v>
      </c>
      <c r="D177" s="11" t="s">
        <v>31</v>
      </c>
      <c r="E177" s="21">
        <f>'расчет ФОТ'!$H$13</f>
        <v>172.38356164383563</v>
      </c>
      <c r="F177" s="21">
        <v>0.93</v>
      </c>
      <c r="G177" s="23">
        <f>E177*F177</f>
        <v>160.31671232876715</v>
      </c>
      <c r="H177" s="69">
        <f>G177*H8+G178*H8</f>
        <v>998.8589439269408</v>
      </c>
      <c r="I177" s="23">
        <f>ROUND(H177*1.25,0)</f>
        <v>1249</v>
      </c>
      <c r="J177" s="94">
        <f>ROUND(H177*1.298,1)</f>
        <v>1296.5</v>
      </c>
      <c r="K177" s="108">
        <f t="shared" si="8"/>
        <v>624.5</v>
      </c>
      <c r="L177" s="109">
        <f t="shared" si="9"/>
        <v>648.25</v>
      </c>
      <c r="M177" s="108">
        <f t="shared" si="10"/>
        <v>499.6</v>
      </c>
      <c r="N177" s="109">
        <f t="shared" si="11"/>
        <v>518.6</v>
      </c>
    </row>
    <row r="178" spans="1:14" ht="12.75">
      <c r="A178" s="101"/>
      <c r="B178" s="6" t="s">
        <v>184</v>
      </c>
      <c r="C178" s="14"/>
      <c r="D178" s="11" t="s">
        <v>28</v>
      </c>
      <c r="E178" s="21">
        <f>'расчет ФОТ'!$H$14</f>
        <v>182.83105022831052</v>
      </c>
      <c r="F178" s="21">
        <v>0.94</v>
      </c>
      <c r="G178" s="23">
        <f>E178*F178</f>
        <v>171.86118721461187</v>
      </c>
      <c r="H178" s="69"/>
      <c r="I178" s="23"/>
      <c r="J178" s="94"/>
      <c r="K178" s="108">
        <f t="shared" si="8"/>
        <v>0</v>
      </c>
      <c r="L178" s="109">
        <f t="shared" si="9"/>
        <v>0</v>
      </c>
      <c r="M178" s="108">
        <f t="shared" si="10"/>
        <v>0</v>
      </c>
      <c r="N178" s="109">
        <f t="shared" si="11"/>
        <v>0</v>
      </c>
    </row>
    <row r="179" spans="1:14" ht="12.75">
      <c r="A179" s="101"/>
      <c r="B179" s="6"/>
      <c r="C179" s="14"/>
      <c r="D179" s="4"/>
      <c r="E179" s="21"/>
      <c r="F179" s="21"/>
      <c r="G179" s="23"/>
      <c r="H179" s="69"/>
      <c r="I179" s="23"/>
      <c r="J179" s="75"/>
      <c r="K179" s="108">
        <f t="shared" si="8"/>
        <v>0</v>
      </c>
      <c r="L179" s="109">
        <f t="shared" si="9"/>
        <v>0</v>
      </c>
      <c r="M179" s="108">
        <f t="shared" si="10"/>
        <v>0</v>
      </c>
      <c r="N179" s="109">
        <f t="shared" si="11"/>
        <v>0</v>
      </c>
    </row>
    <row r="180" spans="1:14" ht="12.75">
      <c r="A180" s="101" t="s">
        <v>185</v>
      </c>
      <c r="B180" s="6" t="s">
        <v>182</v>
      </c>
      <c r="C180" s="14" t="s">
        <v>30</v>
      </c>
      <c r="D180" s="11" t="s">
        <v>31</v>
      </c>
      <c r="E180" s="21">
        <f>'расчет ФОТ'!$H$13</f>
        <v>172.38356164383563</v>
      </c>
      <c r="F180" s="21">
        <v>2.3</v>
      </c>
      <c r="G180" s="23">
        <f>E180*F180</f>
        <v>396.48219178082195</v>
      </c>
      <c r="H180" s="69">
        <f>G180*H8+G181*H8</f>
        <v>2456.6997771689503</v>
      </c>
      <c r="I180" s="23">
        <f>ROUND(H180*1.25,0)</f>
        <v>3071</v>
      </c>
      <c r="J180" s="94"/>
      <c r="K180" s="108">
        <f t="shared" si="8"/>
        <v>1535.5</v>
      </c>
      <c r="L180" s="109">
        <f t="shared" si="9"/>
        <v>0</v>
      </c>
      <c r="M180" s="108">
        <f t="shared" si="10"/>
        <v>1228.4</v>
      </c>
      <c r="N180" s="109">
        <f t="shared" si="11"/>
        <v>0</v>
      </c>
    </row>
    <row r="181" spans="1:14" ht="12.75">
      <c r="A181" s="101"/>
      <c r="B181" s="6" t="s">
        <v>186</v>
      </c>
      <c r="C181" s="14"/>
      <c r="D181" s="11" t="s">
        <v>28</v>
      </c>
      <c r="E181" s="21">
        <f>'расчет ФОТ'!$H$14</f>
        <v>182.83105022831052</v>
      </c>
      <c r="F181" s="21">
        <v>2.3</v>
      </c>
      <c r="G181" s="23">
        <f>E181*F181</f>
        <v>420.51141552511416</v>
      </c>
      <c r="H181" s="69"/>
      <c r="I181" s="23"/>
      <c r="J181" s="94"/>
      <c r="K181" s="108">
        <f t="shared" si="8"/>
        <v>0</v>
      </c>
      <c r="L181" s="109">
        <f t="shared" si="9"/>
        <v>0</v>
      </c>
      <c r="M181" s="108">
        <f t="shared" si="10"/>
        <v>0</v>
      </c>
      <c r="N181" s="109">
        <f t="shared" si="11"/>
        <v>0</v>
      </c>
    </row>
    <row r="182" spans="1:14" ht="12.75">
      <c r="A182" s="101"/>
      <c r="B182" s="6"/>
      <c r="C182" s="14"/>
      <c r="D182" s="4"/>
      <c r="E182" s="21"/>
      <c r="F182" s="21"/>
      <c r="G182" s="23"/>
      <c r="H182" s="69"/>
      <c r="I182" s="23"/>
      <c r="J182" s="75"/>
      <c r="K182" s="108">
        <f t="shared" si="8"/>
        <v>0</v>
      </c>
      <c r="L182" s="109">
        <f t="shared" si="9"/>
        <v>0</v>
      </c>
      <c r="M182" s="108">
        <f t="shared" si="10"/>
        <v>0</v>
      </c>
      <c r="N182" s="109">
        <f t="shared" si="11"/>
        <v>0</v>
      </c>
    </row>
    <row r="183" spans="1:14" ht="12.75">
      <c r="A183" s="101" t="s">
        <v>187</v>
      </c>
      <c r="B183" s="6" t="s">
        <v>182</v>
      </c>
      <c r="C183" s="14" t="s">
        <v>30</v>
      </c>
      <c r="D183" s="11" t="s">
        <v>31</v>
      </c>
      <c r="E183" s="21">
        <f>'расчет ФОТ'!$H$13</f>
        <v>172.38356164383563</v>
      </c>
      <c r="F183" s="21">
        <v>2</v>
      </c>
      <c r="G183" s="23">
        <f>E183*F183</f>
        <v>344.76712328767127</v>
      </c>
      <c r="H183" s="69">
        <f>G183*H8+G184*H8</f>
        <v>2136.260675799087</v>
      </c>
      <c r="I183" s="23">
        <f>ROUND(H183*1.25,0)</f>
        <v>2670</v>
      </c>
      <c r="J183" s="94"/>
      <c r="K183" s="108">
        <f t="shared" si="8"/>
        <v>1335</v>
      </c>
      <c r="L183" s="109">
        <f t="shared" si="9"/>
        <v>0</v>
      </c>
      <c r="M183" s="108">
        <f t="shared" si="10"/>
        <v>1068</v>
      </c>
      <c r="N183" s="109">
        <f t="shared" si="11"/>
        <v>0</v>
      </c>
    </row>
    <row r="184" spans="1:14" ht="12.75">
      <c r="A184" s="101"/>
      <c r="B184" s="6" t="s">
        <v>188</v>
      </c>
      <c r="C184" s="14"/>
      <c r="D184" s="11" t="s">
        <v>28</v>
      </c>
      <c r="E184" s="21">
        <f>'расчет ФОТ'!$H$14</f>
        <v>182.83105022831052</v>
      </c>
      <c r="F184" s="21">
        <v>2</v>
      </c>
      <c r="G184" s="23">
        <f>E184*F184</f>
        <v>365.66210045662103</v>
      </c>
      <c r="H184" s="69"/>
      <c r="I184" s="23"/>
      <c r="J184" s="94"/>
      <c r="K184" s="108">
        <f t="shared" si="8"/>
        <v>0</v>
      </c>
      <c r="L184" s="109">
        <f t="shared" si="9"/>
        <v>0</v>
      </c>
      <c r="M184" s="108">
        <f t="shared" si="10"/>
        <v>0</v>
      </c>
      <c r="N184" s="109">
        <f t="shared" si="11"/>
        <v>0</v>
      </c>
    </row>
    <row r="185" spans="1:14" ht="12.75">
      <c r="A185" s="101"/>
      <c r="B185" s="6"/>
      <c r="C185" s="14"/>
      <c r="D185" s="4"/>
      <c r="E185" s="21"/>
      <c r="F185" s="21"/>
      <c r="G185" s="23"/>
      <c r="H185" s="69"/>
      <c r="I185" s="23"/>
      <c r="J185" s="75"/>
      <c r="K185" s="108">
        <f t="shared" si="8"/>
        <v>0</v>
      </c>
      <c r="L185" s="109">
        <f t="shared" si="9"/>
        <v>0</v>
      </c>
      <c r="M185" s="108">
        <f t="shared" si="10"/>
        <v>0</v>
      </c>
      <c r="N185" s="109">
        <f t="shared" si="11"/>
        <v>0</v>
      </c>
    </row>
    <row r="186" spans="1:14" ht="12.75">
      <c r="A186" s="101" t="s">
        <v>189</v>
      </c>
      <c r="B186" s="6" t="s">
        <v>182</v>
      </c>
      <c r="C186" s="14" t="s">
        <v>73</v>
      </c>
      <c r="D186" s="11" t="s">
        <v>31</v>
      </c>
      <c r="E186" s="21">
        <f>'расчет ФОТ'!$H$13</f>
        <v>172.38356164383563</v>
      </c>
      <c r="F186" s="21">
        <v>1.37</v>
      </c>
      <c r="G186" s="23">
        <f>E186*F186</f>
        <v>236.16547945205483</v>
      </c>
      <c r="H186" s="69">
        <f>G186*H8+G187*H8</f>
        <v>1463.3385629223746</v>
      </c>
      <c r="I186" s="23">
        <f>ROUND(H186*1.25,0)</f>
        <v>1829</v>
      </c>
      <c r="J186" s="94"/>
      <c r="K186" s="108">
        <f t="shared" si="8"/>
        <v>914.5</v>
      </c>
      <c r="L186" s="109">
        <f t="shared" si="9"/>
        <v>0</v>
      </c>
      <c r="M186" s="108">
        <f t="shared" si="10"/>
        <v>731.6</v>
      </c>
      <c r="N186" s="109">
        <f t="shared" si="11"/>
        <v>0</v>
      </c>
    </row>
    <row r="187" spans="1:14" ht="12.75">
      <c r="A187" s="101"/>
      <c r="B187" s="6" t="s">
        <v>190</v>
      </c>
      <c r="C187" s="14"/>
      <c r="D187" s="11" t="s">
        <v>28</v>
      </c>
      <c r="E187" s="21">
        <f>'расчет ФОТ'!$H$14</f>
        <v>182.83105022831052</v>
      </c>
      <c r="F187" s="21">
        <v>1.37</v>
      </c>
      <c r="G187" s="23">
        <f>E187*F187</f>
        <v>250.47853881278542</v>
      </c>
      <c r="H187" s="69"/>
      <c r="I187" s="23"/>
      <c r="J187" s="94"/>
      <c r="K187" s="108">
        <f t="shared" si="8"/>
        <v>0</v>
      </c>
      <c r="L187" s="109">
        <f t="shared" si="9"/>
        <v>0</v>
      </c>
      <c r="M187" s="108">
        <f t="shared" si="10"/>
        <v>0</v>
      </c>
      <c r="N187" s="109">
        <f t="shared" si="11"/>
        <v>0</v>
      </c>
    </row>
    <row r="188" spans="1:14" ht="12.75">
      <c r="A188" s="101"/>
      <c r="B188" s="6"/>
      <c r="C188" s="14"/>
      <c r="D188" s="4"/>
      <c r="E188" s="21"/>
      <c r="F188" s="21"/>
      <c r="G188" s="23"/>
      <c r="H188" s="69"/>
      <c r="I188" s="23"/>
      <c r="J188" s="75"/>
      <c r="K188" s="108">
        <f t="shared" si="8"/>
        <v>0</v>
      </c>
      <c r="L188" s="109">
        <f t="shared" si="9"/>
        <v>0</v>
      </c>
      <c r="M188" s="108">
        <f t="shared" si="10"/>
        <v>0</v>
      </c>
      <c r="N188" s="109">
        <f t="shared" si="11"/>
        <v>0</v>
      </c>
    </row>
    <row r="189" spans="1:14" ht="23.25" customHeight="1">
      <c r="A189" s="101" t="s">
        <v>191</v>
      </c>
      <c r="B189" s="6" t="s">
        <v>182</v>
      </c>
      <c r="C189" s="14" t="s">
        <v>73</v>
      </c>
      <c r="D189" s="11" t="s">
        <v>31</v>
      </c>
      <c r="E189" s="21">
        <f>'расчет ФОТ'!$H$13</f>
        <v>172.38356164383563</v>
      </c>
      <c r="F189" s="21">
        <v>2.73</v>
      </c>
      <c r="G189" s="23">
        <f>E189*F189</f>
        <v>470.6071232876713</v>
      </c>
      <c r="H189" s="69">
        <f>G189*H8+G190*H8</f>
        <v>2921.4935521461193</v>
      </c>
      <c r="I189" s="23">
        <f>ROUND(H189*1.25,0)</f>
        <v>3652</v>
      </c>
      <c r="J189" s="94"/>
      <c r="K189" s="108">
        <f t="shared" si="8"/>
        <v>1826</v>
      </c>
      <c r="L189" s="109">
        <f t="shared" si="9"/>
        <v>0</v>
      </c>
      <c r="M189" s="108">
        <f t="shared" si="10"/>
        <v>1460.8000000000002</v>
      </c>
      <c r="N189" s="109">
        <f t="shared" si="11"/>
        <v>0</v>
      </c>
    </row>
    <row r="190" spans="1:14" ht="12.75">
      <c r="A190" s="101"/>
      <c r="B190" s="6" t="s">
        <v>192</v>
      </c>
      <c r="C190" s="14"/>
      <c r="D190" s="11" t="s">
        <v>28</v>
      </c>
      <c r="E190" s="21">
        <f>'расчет ФОТ'!$H$14</f>
        <v>182.83105022831052</v>
      </c>
      <c r="F190" s="21">
        <v>2.74</v>
      </c>
      <c r="G190" s="23">
        <f>E190*F190</f>
        <v>500.95707762557083</v>
      </c>
      <c r="H190" s="69"/>
      <c r="I190" s="23"/>
      <c r="J190" s="94"/>
      <c r="K190" s="108">
        <f t="shared" si="8"/>
        <v>0</v>
      </c>
      <c r="L190" s="109">
        <f t="shared" si="9"/>
        <v>0</v>
      </c>
      <c r="M190" s="108">
        <f t="shared" si="10"/>
        <v>0</v>
      </c>
      <c r="N190" s="109">
        <f t="shared" si="11"/>
        <v>0</v>
      </c>
    </row>
    <row r="191" spans="1:14" ht="12.75">
      <c r="A191" s="101"/>
      <c r="B191" s="6"/>
      <c r="C191" s="14"/>
      <c r="D191" s="4"/>
      <c r="E191" s="21"/>
      <c r="F191" s="21"/>
      <c r="G191" s="23"/>
      <c r="H191" s="69"/>
      <c r="I191" s="23"/>
      <c r="J191" s="75"/>
      <c r="K191" s="108">
        <f t="shared" si="8"/>
        <v>0</v>
      </c>
      <c r="L191" s="109">
        <f t="shared" si="9"/>
        <v>0</v>
      </c>
      <c r="M191" s="108">
        <f t="shared" si="10"/>
        <v>0</v>
      </c>
      <c r="N191" s="109">
        <f t="shared" si="11"/>
        <v>0</v>
      </c>
    </row>
    <row r="192" spans="1:14" ht="12.75">
      <c r="A192" s="101" t="s">
        <v>193</v>
      </c>
      <c r="B192" s="6" t="s">
        <v>194</v>
      </c>
      <c r="C192" s="14" t="s">
        <v>195</v>
      </c>
      <c r="D192" s="4" t="s">
        <v>196</v>
      </c>
      <c r="E192" s="21">
        <f>'расчет ФОТ'!H5</f>
        <v>268.86</v>
      </c>
      <c r="F192" s="21">
        <v>1.2</v>
      </c>
      <c r="G192" s="23">
        <f>E192*F192</f>
        <v>322.632</v>
      </c>
      <c r="H192" s="69">
        <f>G192*H8+G193*H8</f>
        <v>1661.2975838173518</v>
      </c>
      <c r="I192" s="23">
        <f>ROUND(H192*1.25,0)</f>
        <v>2077</v>
      </c>
      <c r="J192" s="94"/>
      <c r="K192" s="108">
        <f t="shared" si="8"/>
        <v>1038.5</v>
      </c>
      <c r="L192" s="109">
        <f t="shared" si="9"/>
        <v>0</v>
      </c>
      <c r="M192" s="108">
        <f t="shared" si="10"/>
        <v>830.8000000000001</v>
      </c>
      <c r="N192" s="109">
        <f t="shared" si="11"/>
        <v>0</v>
      </c>
    </row>
    <row r="193" spans="1:14" ht="12.75">
      <c r="A193" s="101"/>
      <c r="B193" s="6" t="s">
        <v>197</v>
      </c>
      <c r="C193" s="14"/>
      <c r="D193" s="11" t="s">
        <v>29</v>
      </c>
      <c r="E193" s="21">
        <f>'расчет ФОТ'!$H$15</f>
        <v>191.53729071537293</v>
      </c>
      <c r="F193" s="21">
        <v>1.2</v>
      </c>
      <c r="G193" s="23">
        <f>E193*F193</f>
        <v>229.8447488584475</v>
      </c>
      <c r="H193" s="69"/>
      <c r="I193" s="23"/>
      <c r="J193" s="94"/>
      <c r="K193" s="108">
        <f t="shared" si="8"/>
        <v>0</v>
      </c>
      <c r="L193" s="109">
        <f t="shared" si="9"/>
        <v>0</v>
      </c>
      <c r="M193" s="108">
        <f t="shared" si="10"/>
        <v>0</v>
      </c>
      <c r="N193" s="109">
        <f t="shared" si="11"/>
        <v>0</v>
      </c>
    </row>
    <row r="194" spans="1:14" ht="13.5" thickBot="1">
      <c r="A194" s="103"/>
      <c r="B194" s="84" t="s">
        <v>198</v>
      </c>
      <c r="C194" s="85"/>
      <c r="D194" s="86"/>
      <c r="E194" s="87"/>
      <c r="F194" s="98"/>
      <c r="G194" s="89"/>
      <c r="H194" s="90"/>
      <c r="I194" s="89"/>
      <c r="J194" s="99"/>
      <c r="K194" s="89"/>
      <c r="L194" s="99"/>
      <c r="M194" s="89"/>
      <c r="N194" s="99"/>
    </row>
    <row r="195" spans="1:14" ht="13.5" thickTop="1">
      <c r="A195" s="5"/>
      <c r="B195" s="6"/>
      <c r="C195" s="5"/>
      <c r="D195" s="4"/>
      <c r="E195" s="39"/>
      <c r="F195" s="40"/>
      <c r="G195" s="20"/>
      <c r="H195" s="20"/>
      <c r="I195" s="6"/>
      <c r="J195" s="6"/>
      <c r="K195" s="6"/>
      <c r="L195" s="6"/>
      <c r="M195" s="6"/>
      <c r="N195" s="6"/>
    </row>
    <row r="196" spans="1:14" ht="12.75">
      <c r="A196" s="5"/>
      <c r="B196" s="6" t="s">
        <v>199</v>
      </c>
      <c r="C196" s="5"/>
      <c r="D196" s="4"/>
      <c r="E196" s="39"/>
      <c r="F196" s="40"/>
      <c r="G196" s="20"/>
      <c r="H196" s="20"/>
      <c r="I196" s="6"/>
      <c r="J196" s="6"/>
      <c r="K196" s="6"/>
      <c r="L196" s="6"/>
      <c r="M196" s="6"/>
      <c r="N196" s="6"/>
    </row>
    <row r="197" spans="1:14" ht="16.5" customHeight="1">
      <c r="A197" s="5"/>
      <c r="B197" s="6" t="s">
        <v>549</v>
      </c>
      <c r="C197" s="5"/>
      <c r="D197" s="4"/>
      <c r="E197" s="39"/>
      <c r="F197" s="40"/>
      <c r="G197" s="20"/>
      <c r="H197" s="20"/>
      <c r="I197" s="6"/>
      <c r="J197" s="6"/>
      <c r="K197" s="6"/>
      <c r="L197" s="6"/>
      <c r="M197" s="6"/>
      <c r="N197" s="6"/>
    </row>
    <row r="198" spans="1:14" ht="12.75">
      <c r="A198" s="5"/>
      <c r="B198" s="6" t="s">
        <v>548</v>
      </c>
      <c r="C198" s="5"/>
      <c r="D198" s="4"/>
      <c r="E198" s="39"/>
      <c r="F198" s="40"/>
      <c r="G198" s="20"/>
      <c r="H198" s="20"/>
      <c r="I198" s="6"/>
      <c r="J198" s="6"/>
      <c r="K198" s="6"/>
      <c r="L198" s="6"/>
      <c r="M198" s="6"/>
      <c r="N198" s="6"/>
    </row>
    <row r="199" spans="1:14" ht="18" customHeight="1">
      <c r="A199" s="5"/>
      <c r="B199" s="6" t="s">
        <v>200</v>
      </c>
      <c r="C199" s="5"/>
      <c r="D199" s="6"/>
      <c r="E199" s="39"/>
      <c r="F199" s="40"/>
      <c r="G199" s="20"/>
      <c r="H199" s="20"/>
      <c r="I199" s="6"/>
      <c r="J199" s="6"/>
      <c r="K199" s="6"/>
      <c r="L199" s="6"/>
      <c r="M199" s="6"/>
      <c r="N199" s="6"/>
    </row>
    <row r="200" spans="1:14" ht="19.5" customHeight="1">
      <c r="A200" s="5"/>
      <c r="B200" s="6" t="s">
        <v>201</v>
      </c>
      <c r="C200" s="5"/>
      <c r="D200" s="4"/>
      <c r="E200" s="39"/>
      <c r="F200" s="40"/>
      <c r="G200" s="20"/>
      <c r="H200" s="20"/>
      <c r="I200" s="6"/>
      <c r="J200" s="6"/>
      <c r="K200" s="6"/>
      <c r="L200" s="6"/>
      <c r="M200" s="6"/>
      <c r="N200" s="6"/>
    </row>
    <row r="201" spans="2:14" ht="12.75">
      <c r="B201" s="6"/>
      <c r="C201" s="5"/>
      <c r="D201" s="4"/>
      <c r="E201" s="39"/>
      <c r="F201" s="40"/>
      <c r="G201" s="20"/>
      <c r="H201" s="20"/>
      <c r="I201" s="6"/>
      <c r="J201" s="6"/>
      <c r="K201" s="6"/>
      <c r="L201" s="6"/>
      <c r="M201" s="6"/>
      <c r="N201" s="6"/>
    </row>
  </sheetData>
  <sheetProtection password="CF76" sheet="1"/>
  <autoFilter ref="A8:N194"/>
  <mergeCells count="2">
    <mergeCell ref="A1:J1"/>
    <mergeCell ref="A3:J3"/>
  </mergeCells>
  <printOptions horizontalCentered="1"/>
  <pageMargins left="0.984251968503937" right="0.3937007874015748" top="0.5905511811023623" bottom="0.3937007874015748" header="0.1968503937007874" footer="0.1968503937007874"/>
  <pageSetup blackAndWhite="1" fitToHeight="5" horizontalDpi="600" verticalDpi="600" orientation="portrait" paperSize="9" scale="89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N166"/>
  <sheetViews>
    <sheetView showZeros="0" view="pageBreakPreview" zoomScaleSheetLayoutView="100" zoomScalePageLayoutView="0" workbookViewId="0" topLeftCell="A1">
      <pane xSplit="2" ySplit="7" topLeftCell="C101" activePane="bottomRight" state="frozen"/>
      <selection pane="topLeft" activeCell="K11" sqref="K10:N11"/>
      <selection pane="topRight" activeCell="K11" sqref="K10:N11"/>
      <selection pane="bottomLeft" activeCell="K11" sqref="K10:N11"/>
      <selection pane="bottomRight" activeCell="E133" sqref="E133"/>
    </sheetView>
  </sheetViews>
  <sheetFormatPr defaultColWidth="9.00390625" defaultRowHeight="12.75" outlineLevelCol="1"/>
  <cols>
    <col min="1" max="1" width="6.625" style="93" customWidth="1"/>
    <col min="2" max="2" width="60.625" style="0" customWidth="1"/>
    <col min="3" max="3" width="9.875" style="0" customWidth="1"/>
    <col min="4" max="4" width="11.625" style="0" hidden="1" customWidth="1" outlineLevel="1"/>
    <col min="5" max="5" width="8.625" style="0" hidden="1" customWidth="1" outlineLevel="1"/>
    <col min="6" max="7" width="9.00390625" style="0" hidden="1" customWidth="1" outlineLevel="1"/>
    <col min="8" max="8" width="9.125" style="0" hidden="1" customWidth="1" outlineLevel="1"/>
    <col min="9" max="9" width="11.75390625" style="0" customWidth="1" collapsed="1"/>
    <col min="10" max="10" width="11.75390625" style="0" customWidth="1"/>
    <col min="11" max="14" width="11.75390625" style="0" hidden="1" customWidth="1"/>
  </cols>
  <sheetData>
    <row r="1" spans="1:10" ht="29.2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8.75" customHeight="1">
      <c r="A2" s="139" t="s">
        <v>398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4:14" ht="15.75" customHeight="1" thickBot="1">
      <c r="D3" s="4"/>
      <c r="E3" s="118">
        <v>1.1</v>
      </c>
      <c r="F3" s="119" t="s">
        <v>550</v>
      </c>
      <c r="I3" s="20"/>
      <c r="J3" s="6"/>
      <c r="K3" s="20"/>
      <c r="L3" s="107">
        <v>0.5</v>
      </c>
      <c r="M3" s="1"/>
      <c r="N3" s="107">
        <v>0.4</v>
      </c>
    </row>
    <row r="4" spans="1:14" ht="13.5" thickTop="1">
      <c r="A4" s="100"/>
      <c r="B4" s="64" t="s">
        <v>1</v>
      </c>
      <c r="C4" s="61" t="s">
        <v>2</v>
      </c>
      <c r="D4" s="62" t="s">
        <v>3</v>
      </c>
      <c r="E4" s="63" t="s">
        <v>4</v>
      </c>
      <c r="F4" s="64" t="s">
        <v>5</v>
      </c>
      <c r="G4" s="63" t="s">
        <v>6</v>
      </c>
      <c r="H4" s="65" t="s">
        <v>7</v>
      </c>
      <c r="I4" s="66" t="s">
        <v>8</v>
      </c>
      <c r="J4" s="67"/>
      <c r="K4" s="66" t="s">
        <v>8</v>
      </c>
      <c r="L4" s="67"/>
      <c r="M4" s="66" t="s">
        <v>8</v>
      </c>
      <c r="N4" s="67"/>
    </row>
    <row r="5" spans="1:14" ht="12.75">
      <c r="A5" s="101"/>
      <c r="B5" s="14" t="s">
        <v>9</v>
      </c>
      <c r="C5" s="10" t="s">
        <v>10</v>
      </c>
      <c r="D5" s="11" t="s">
        <v>11</v>
      </c>
      <c r="E5" s="69" t="s">
        <v>12</v>
      </c>
      <c r="F5" s="14" t="s">
        <v>13</v>
      </c>
      <c r="G5" s="69" t="s">
        <v>14</v>
      </c>
      <c r="H5" s="23" t="s">
        <v>15</v>
      </c>
      <c r="I5" s="41" t="s">
        <v>16</v>
      </c>
      <c r="J5" s="70" t="s">
        <v>17</v>
      </c>
      <c r="K5" s="41" t="s">
        <v>16</v>
      </c>
      <c r="L5" s="70" t="s">
        <v>17</v>
      </c>
      <c r="M5" s="41" t="s">
        <v>16</v>
      </c>
      <c r="N5" s="70" t="s">
        <v>17</v>
      </c>
    </row>
    <row r="6" spans="1:14" ht="12.75">
      <c r="A6" s="101"/>
      <c r="B6" s="9"/>
      <c r="C6" s="10"/>
      <c r="D6" s="11" t="s">
        <v>18</v>
      </c>
      <c r="E6" s="69" t="s">
        <v>19</v>
      </c>
      <c r="F6" s="14" t="s">
        <v>20</v>
      </c>
      <c r="G6" s="69" t="s">
        <v>21</v>
      </c>
      <c r="H6" s="23" t="s">
        <v>19</v>
      </c>
      <c r="I6" s="23" t="s">
        <v>22</v>
      </c>
      <c r="J6" s="71" t="s">
        <v>23</v>
      </c>
      <c r="K6" s="23" t="s">
        <v>22</v>
      </c>
      <c r="L6" s="71" t="s">
        <v>23</v>
      </c>
      <c r="M6" s="23" t="s">
        <v>22</v>
      </c>
      <c r="N6" s="71" t="s">
        <v>23</v>
      </c>
    </row>
    <row r="7" spans="1:14" ht="12.75">
      <c r="A7" s="102"/>
      <c r="B7" s="15"/>
      <c r="C7" s="16"/>
      <c r="D7" s="17"/>
      <c r="E7" s="117">
        <v>1.1</v>
      </c>
      <c r="F7" s="18" t="s">
        <v>24</v>
      </c>
      <c r="G7" s="38" t="s">
        <v>19</v>
      </c>
      <c r="H7" s="106">
        <f>'расчет ФОТ'!B27</f>
        <v>3.007</v>
      </c>
      <c r="I7" s="37" t="s">
        <v>25</v>
      </c>
      <c r="J7" s="73" t="s">
        <v>26</v>
      </c>
      <c r="K7" s="37" t="s">
        <v>25</v>
      </c>
      <c r="L7" s="73" t="s">
        <v>26</v>
      </c>
      <c r="M7" s="37" t="s">
        <v>25</v>
      </c>
      <c r="N7" s="73" t="s">
        <v>26</v>
      </c>
    </row>
    <row r="8" spans="1:14" ht="12.75">
      <c r="A8" s="101"/>
      <c r="B8" s="6"/>
      <c r="C8" s="14"/>
      <c r="D8" s="4"/>
      <c r="E8" s="12"/>
      <c r="F8" s="21"/>
      <c r="G8" s="19"/>
      <c r="H8" s="20"/>
      <c r="I8" s="19"/>
      <c r="J8" s="75"/>
      <c r="K8" s="19"/>
      <c r="L8" s="75"/>
      <c r="M8" s="19"/>
      <c r="N8" s="75"/>
    </row>
    <row r="9" spans="1:14" ht="12.75">
      <c r="A9" s="101" t="s">
        <v>399</v>
      </c>
      <c r="B9" s="6" t="s">
        <v>400</v>
      </c>
      <c r="C9" s="14" t="s">
        <v>27</v>
      </c>
      <c r="D9" s="11" t="s">
        <v>28</v>
      </c>
      <c r="E9" s="21">
        <f>'расчет ФОТ'!$H$14</f>
        <v>182.83105022831052</v>
      </c>
      <c r="F9" s="21">
        <v>1.22</v>
      </c>
      <c r="G9" s="23">
        <f>E9*F9</f>
        <v>223.05388127853882</v>
      </c>
      <c r="H9" s="69">
        <f>G9*H7+G10*H7</f>
        <v>1379.1447598173518</v>
      </c>
      <c r="I9" s="23">
        <f>ROUND(H9*1.25,0)</f>
        <v>1724</v>
      </c>
      <c r="J9" s="94"/>
      <c r="K9" s="108">
        <f>I9*$L$3</f>
        <v>862</v>
      </c>
      <c r="L9" s="109">
        <f>J9*$L$3</f>
        <v>0</v>
      </c>
      <c r="M9" s="108">
        <f>I9*$N$3</f>
        <v>689.6</v>
      </c>
      <c r="N9" s="109">
        <f>J9*$N$3</f>
        <v>0</v>
      </c>
    </row>
    <row r="10" spans="1:14" ht="12.75">
      <c r="A10" s="101"/>
      <c r="B10" s="6"/>
      <c r="C10" s="14"/>
      <c r="D10" s="11" t="s">
        <v>29</v>
      </c>
      <c r="E10" s="21">
        <f>'расчет ФОТ'!$H$15</f>
        <v>191.53729071537293</v>
      </c>
      <c r="F10" s="21">
        <v>1.23</v>
      </c>
      <c r="G10" s="23">
        <f>E10*F10</f>
        <v>235.59086757990872</v>
      </c>
      <c r="H10" s="69"/>
      <c r="I10" s="23"/>
      <c r="J10" s="94"/>
      <c r="K10" s="108">
        <f aca="true" t="shared" si="0" ref="K10:K73">I10*$L$3</f>
        <v>0</v>
      </c>
      <c r="L10" s="109">
        <f aca="true" t="shared" si="1" ref="L10:L73">J10*$L$3</f>
        <v>0</v>
      </c>
      <c r="M10" s="108">
        <f aca="true" t="shared" si="2" ref="M10:M73">I10*$N$3</f>
        <v>0</v>
      </c>
      <c r="N10" s="109">
        <f aca="true" t="shared" si="3" ref="N10:N73">J10*$N$3</f>
        <v>0</v>
      </c>
    </row>
    <row r="11" spans="1:14" ht="12.75">
      <c r="A11" s="101"/>
      <c r="B11" s="6"/>
      <c r="C11" s="14"/>
      <c r="D11" s="4"/>
      <c r="E11" s="21"/>
      <c r="F11" s="21"/>
      <c r="G11" s="19"/>
      <c r="H11" s="20"/>
      <c r="I11" s="23"/>
      <c r="J11" s="75"/>
      <c r="K11" s="108">
        <f t="shared" si="0"/>
        <v>0</v>
      </c>
      <c r="L11" s="109">
        <f t="shared" si="1"/>
        <v>0</v>
      </c>
      <c r="M11" s="108">
        <f t="shared" si="2"/>
        <v>0</v>
      </c>
      <c r="N11" s="109">
        <f t="shared" si="3"/>
        <v>0</v>
      </c>
    </row>
    <row r="12" spans="1:14" ht="12.75">
      <c r="A12" s="101" t="s">
        <v>401</v>
      </c>
      <c r="B12" s="6" t="s">
        <v>402</v>
      </c>
      <c r="C12" s="14" t="s">
        <v>30</v>
      </c>
      <c r="D12" s="11" t="s">
        <v>28</v>
      </c>
      <c r="E12" s="21">
        <f>'расчет ФОТ'!$H$14</f>
        <v>182.83105022831052</v>
      </c>
      <c r="F12" s="21">
        <v>1.75</v>
      </c>
      <c r="G12" s="23">
        <f>E12*F12</f>
        <v>319.9543378995434</v>
      </c>
      <c r="H12" s="69">
        <f>G12*H7+G13*H7</f>
        <v>1970.0198021308984</v>
      </c>
      <c r="I12" s="23">
        <f>ROUND(H12*1.25,0)</f>
        <v>2463</v>
      </c>
      <c r="J12" s="94"/>
      <c r="K12" s="108">
        <f t="shared" si="0"/>
        <v>1231.5</v>
      </c>
      <c r="L12" s="109">
        <f t="shared" si="1"/>
        <v>0</v>
      </c>
      <c r="M12" s="108">
        <f t="shared" si="2"/>
        <v>985.2</v>
      </c>
      <c r="N12" s="109">
        <f t="shared" si="3"/>
        <v>0</v>
      </c>
    </row>
    <row r="13" spans="1:14" ht="12.75">
      <c r="A13" s="101"/>
      <c r="B13" s="6"/>
      <c r="C13" s="14"/>
      <c r="D13" s="11" t="s">
        <v>29</v>
      </c>
      <c r="E13" s="21">
        <f>'расчет ФОТ'!$H$15</f>
        <v>191.53729071537293</v>
      </c>
      <c r="F13" s="21">
        <v>1.75</v>
      </c>
      <c r="G13" s="23">
        <f>E13*F13</f>
        <v>335.19025875190266</v>
      </c>
      <c r="H13" s="69"/>
      <c r="I13" s="23"/>
      <c r="J13" s="94"/>
      <c r="K13" s="108">
        <f t="shared" si="0"/>
        <v>0</v>
      </c>
      <c r="L13" s="109">
        <f t="shared" si="1"/>
        <v>0</v>
      </c>
      <c r="M13" s="108">
        <f t="shared" si="2"/>
        <v>0</v>
      </c>
      <c r="N13" s="109">
        <f t="shared" si="3"/>
        <v>0</v>
      </c>
    </row>
    <row r="14" spans="1:14" ht="12.75">
      <c r="A14" s="101"/>
      <c r="B14" s="6"/>
      <c r="C14" s="34"/>
      <c r="D14" s="4"/>
      <c r="E14" s="21"/>
      <c r="F14" s="21"/>
      <c r="G14" s="19"/>
      <c r="H14" s="20"/>
      <c r="I14" s="23"/>
      <c r="J14" s="75"/>
      <c r="K14" s="108">
        <f t="shared" si="0"/>
        <v>0</v>
      </c>
      <c r="L14" s="109">
        <f t="shared" si="1"/>
        <v>0</v>
      </c>
      <c r="M14" s="108">
        <f t="shared" si="2"/>
        <v>0</v>
      </c>
      <c r="N14" s="109">
        <f t="shared" si="3"/>
        <v>0</v>
      </c>
    </row>
    <row r="15" spans="1:14" ht="12.75">
      <c r="A15" s="101" t="s">
        <v>403</v>
      </c>
      <c r="B15" s="6" t="s">
        <v>404</v>
      </c>
      <c r="C15" s="14" t="s">
        <v>30</v>
      </c>
      <c r="D15" s="11" t="s">
        <v>31</v>
      </c>
      <c r="E15" s="21">
        <f>'расчет ФОТ'!$H$13</f>
        <v>172.38356164383563</v>
      </c>
      <c r="F15" s="21">
        <v>1.73</v>
      </c>
      <c r="G15" s="23">
        <f>E15*F15</f>
        <v>298.22356164383564</v>
      </c>
      <c r="H15" s="69">
        <f>G15*H7</f>
        <v>896.7582498630138</v>
      </c>
      <c r="I15" s="23">
        <f>ROUND(H15*1.25,0)</f>
        <v>1121</v>
      </c>
      <c r="J15" s="94">
        <f>ROUND(H15*1.298,0)</f>
        <v>1164</v>
      </c>
      <c r="K15" s="108">
        <f t="shared" si="0"/>
        <v>560.5</v>
      </c>
      <c r="L15" s="109">
        <f t="shared" si="1"/>
        <v>582</v>
      </c>
      <c r="M15" s="108">
        <f t="shared" si="2"/>
        <v>448.40000000000003</v>
      </c>
      <c r="N15" s="109">
        <f t="shared" si="3"/>
        <v>465.6</v>
      </c>
    </row>
    <row r="16" spans="1:14" ht="12.75">
      <c r="A16" s="101"/>
      <c r="B16" s="6"/>
      <c r="C16" s="14"/>
      <c r="D16" s="4"/>
      <c r="E16" s="21"/>
      <c r="F16" s="21"/>
      <c r="G16" s="19"/>
      <c r="H16" s="20"/>
      <c r="I16" s="23"/>
      <c r="J16" s="75"/>
      <c r="K16" s="108">
        <f t="shared" si="0"/>
        <v>0</v>
      </c>
      <c r="L16" s="109">
        <f t="shared" si="1"/>
        <v>0</v>
      </c>
      <c r="M16" s="108">
        <f t="shared" si="2"/>
        <v>0</v>
      </c>
      <c r="N16" s="109">
        <f t="shared" si="3"/>
        <v>0</v>
      </c>
    </row>
    <row r="17" spans="1:14" ht="12.75">
      <c r="A17" s="101" t="s">
        <v>405</v>
      </c>
      <c r="B17" s="6" t="s">
        <v>406</v>
      </c>
      <c r="C17" s="14" t="s">
        <v>30</v>
      </c>
      <c r="D17" s="11" t="s">
        <v>31</v>
      </c>
      <c r="E17" s="21">
        <f>'расчет ФОТ'!$H$13</f>
        <v>172.38356164383563</v>
      </c>
      <c r="F17" s="21">
        <v>2.74</v>
      </c>
      <c r="G17" s="23">
        <f>E17*F17</f>
        <v>472.33095890410965</v>
      </c>
      <c r="H17" s="69">
        <f>G17*H7</f>
        <v>1420.2991934246577</v>
      </c>
      <c r="I17" s="23">
        <f>ROUND(H17*1.25,0)</f>
        <v>1775</v>
      </c>
      <c r="J17" s="94">
        <f>ROUND(H17*1.298,0)</f>
        <v>1844</v>
      </c>
      <c r="K17" s="108">
        <f t="shared" si="0"/>
        <v>887.5</v>
      </c>
      <c r="L17" s="109">
        <f t="shared" si="1"/>
        <v>922</v>
      </c>
      <c r="M17" s="108">
        <f t="shared" si="2"/>
        <v>710</v>
      </c>
      <c r="N17" s="109">
        <f t="shared" si="3"/>
        <v>737.6</v>
      </c>
    </row>
    <row r="18" spans="1:14" ht="12.75">
      <c r="A18" s="101"/>
      <c r="B18" s="6"/>
      <c r="C18" s="14"/>
      <c r="D18" s="4"/>
      <c r="E18" s="21"/>
      <c r="F18" s="21"/>
      <c r="G18" s="19"/>
      <c r="H18" s="20"/>
      <c r="I18" s="23"/>
      <c r="J18" s="75"/>
      <c r="K18" s="108">
        <f t="shared" si="0"/>
        <v>0</v>
      </c>
      <c r="L18" s="109">
        <f t="shared" si="1"/>
        <v>0</v>
      </c>
      <c r="M18" s="108">
        <f t="shared" si="2"/>
        <v>0</v>
      </c>
      <c r="N18" s="109">
        <f t="shared" si="3"/>
        <v>0</v>
      </c>
    </row>
    <row r="19" spans="1:14" ht="12.75">
      <c r="A19" s="101" t="s">
        <v>407</v>
      </c>
      <c r="B19" s="6" t="s">
        <v>408</v>
      </c>
      <c r="C19" s="14" t="s">
        <v>30</v>
      </c>
      <c r="D19" s="11" t="s">
        <v>28</v>
      </c>
      <c r="E19" s="21">
        <f>'расчет ФОТ'!$H$14</f>
        <v>182.83105022831052</v>
      </c>
      <c r="F19" s="21">
        <v>1.51</v>
      </c>
      <c r="G19" s="23">
        <f>E19*F19</f>
        <v>276.0748858447489</v>
      </c>
      <c r="H19" s="69">
        <f>G19*H7+G20*H7</f>
        <v>1699.8456578386608</v>
      </c>
      <c r="I19" s="23">
        <f>ROUND(H19*1.25,0)</f>
        <v>2125</v>
      </c>
      <c r="J19" s="94"/>
      <c r="K19" s="108">
        <f t="shared" si="0"/>
        <v>1062.5</v>
      </c>
      <c r="L19" s="109">
        <f t="shared" si="1"/>
        <v>0</v>
      </c>
      <c r="M19" s="108">
        <f t="shared" si="2"/>
        <v>850</v>
      </c>
      <c r="N19" s="109">
        <f t="shared" si="3"/>
        <v>0</v>
      </c>
    </row>
    <row r="20" spans="1:14" ht="12.75">
      <c r="A20" s="101"/>
      <c r="B20" s="6"/>
      <c r="C20" s="14"/>
      <c r="D20" s="11" t="s">
        <v>29</v>
      </c>
      <c r="E20" s="21">
        <f>'расчет ФОТ'!$H$15</f>
        <v>191.53729071537293</v>
      </c>
      <c r="F20" s="21">
        <v>1.51</v>
      </c>
      <c r="G20" s="23">
        <f>E20*F20</f>
        <v>289.2213089802131</v>
      </c>
      <c r="H20" s="69"/>
      <c r="I20" s="23"/>
      <c r="J20" s="94"/>
      <c r="K20" s="108">
        <f t="shared" si="0"/>
        <v>0</v>
      </c>
      <c r="L20" s="109">
        <f t="shared" si="1"/>
        <v>0</v>
      </c>
      <c r="M20" s="108">
        <f t="shared" si="2"/>
        <v>0</v>
      </c>
      <c r="N20" s="109">
        <f t="shared" si="3"/>
        <v>0</v>
      </c>
    </row>
    <row r="21" spans="1:14" ht="12.75">
      <c r="A21" s="101"/>
      <c r="B21" s="6"/>
      <c r="C21" s="14"/>
      <c r="D21" s="4"/>
      <c r="E21" s="21"/>
      <c r="F21" s="21"/>
      <c r="G21" s="23"/>
      <c r="H21" s="69"/>
      <c r="I21" s="23"/>
      <c r="J21" s="94"/>
      <c r="K21" s="108">
        <f t="shared" si="0"/>
        <v>0</v>
      </c>
      <c r="L21" s="109">
        <f t="shared" si="1"/>
        <v>0</v>
      </c>
      <c r="M21" s="108">
        <f t="shared" si="2"/>
        <v>0</v>
      </c>
      <c r="N21" s="109">
        <f t="shared" si="3"/>
        <v>0</v>
      </c>
    </row>
    <row r="22" spans="1:14" ht="12.75">
      <c r="A22" s="101" t="s">
        <v>409</v>
      </c>
      <c r="B22" s="6" t="s">
        <v>410</v>
      </c>
      <c r="C22" s="14" t="s">
        <v>30</v>
      </c>
      <c r="D22" s="11" t="s">
        <v>28</v>
      </c>
      <c r="E22" s="21">
        <f>'расчет ФОТ'!$H$14</f>
        <v>182.83105022831052</v>
      </c>
      <c r="F22" s="21">
        <v>2</v>
      </c>
      <c r="G22" s="23">
        <f>E22*F22</f>
        <v>365.66210045662103</v>
      </c>
      <c r="H22" s="69">
        <f>G22*H7+G23*H7</f>
        <v>2251.4512024353126</v>
      </c>
      <c r="I22" s="23">
        <f>ROUND(H22*1.25,0)</f>
        <v>2814</v>
      </c>
      <c r="J22" s="94"/>
      <c r="K22" s="108">
        <f t="shared" si="0"/>
        <v>1407</v>
      </c>
      <c r="L22" s="109">
        <f t="shared" si="1"/>
        <v>0</v>
      </c>
      <c r="M22" s="108">
        <f t="shared" si="2"/>
        <v>1125.6000000000001</v>
      </c>
      <c r="N22" s="109">
        <f t="shared" si="3"/>
        <v>0</v>
      </c>
    </row>
    <row r="23" spans="1:14" ht="12.75">
      <c r="A23" s="101"/>
      <c r="B23" s="6"/>
      <c r="C23" s="14"/>
      <c r="D23" s="11" t="s">
        <v>29</v>
      </c>
      <c r="E23" s="21">
        <f>'расчет ФОТ'!$H$15</f>
        <v>191.53729071537293</v>
      </c>
      <c r="F23" s="21">
        <v>2</v>
      </c>
      <c r="G23" s="23">
        <f>E23*F23</f>
        <v>383.07458143074587</v>
      </c>
      <c r="H23" s="69"/>
      <c r="I23" s="23"/>
      <c r="J23" s="94"/>
      <c r="K23" s="108">
        <f t="shared" si="0"/>
        <v>0</v>
      </c>
      <c r="L23" s="109">
        <f t="shared" si="1"/>
        <v>0</v>
      </c>
      <c r="M23" s="108">
        <f t="shared" si="2"/>
        <v>0</v>
      </c>
      <c r="N23" s="109">
        <f t="shared" si="3"/>
        <v>0</v>
      </c>
    </row>
    <row r="24" spans="1:14" ht="12.75">
      <c r="A24" s="101"/>
      <c r="B24" s="6"/>
      <c r="C24" s="14"/>
      <c r="D24" s="4"/>
      <c r="E24" s="21"/>
      <c r="F24" s="21"/>
      <c r="G24" s="23"/>
      <c r="H24" s="69"/>
      <c r="I24" s="23"/>
      <c r="J24" s="75"/>
      <c r="K24" s="108">
        <f t="shared" si="0"/>
        <v>0</v>
      </c>
      <c r="L24" s="109">
        <f t="shared" si="1"/>
        <v>0</v>
      </c>
      <c r="M24" s="108">
        <f t="shared" si="2"/>
        <v>0</v>
      </c>
      <c r="N24" s="109">
        <f t="shared" si="3"/>
        <v>0</v>
      </c>
    </row>
    <row r="25" spans="1:14" ht="22.5" customHeight="1">
      <c r="A25" s="101" t="s">
        <v>411</v>
      </c>
      <c r="B25" s="6" t="s">
        <v>412</v>
      </c>
      <c r="C25" s="14" t="s">
        <v>27</v>
      </c>
      <c r="D25" s="11" t="s">
        <v>31</v>
      </c>
      <c r="E25" s="21">
        <f>'расчет ФОТ'!$H$13</f>
        <v>172.38356164383563</v>
      </c>
      <c r="F25" s="21">
        <v>0.63</v>
      </c>
      <c r="G25" s="23">
        <f>E25*F25</f>
        <v>108.60164383561646</v>
      </c>
      <c r="H25" s="69">
        <f>G25*H7+G26*H7</f>
        <v>678.4198425570778</v>
      </c>
      <c r="I25" s="23">
        <f>ROUND(H25*1.25,0)</f>
        <v>848</v>
      </c>
      <c r="J25" s="94"/>
      <c r="K25" s="108">
        <f t="shared" si="0"/>
        <v>424</v>
      </c>
      <c r="L25" s="109">
        <f t="shared" si="1"/>
        <v>0</v>
      </c>
      <c r="M25" s="108">
        <f t="shared" si="2"/>
        <v>339.20000000000005</v>
      </c>
      <c r="N25" s="109">
        <f t="shared" si="3"/>
        <v>0</v>
      </c>
    </row>
    <row r="26" spans="1:14" ht="13.5" customHeight="1">
      <c r="A26" s="101"/>
      <c r="B26" s="6" t="s">
        <v>413</v>
      </c>
      <c r="C26" s="14"/>
      <c r="D26" s="11" t="s">
        <v>28</v>
      </c>
      <c r="E26" s="21">
        <f>'расчет ФОТ'!$H$14</f>
        <v>182.83105022831052</v>
      </c>
      <c r="F26" s="21">
        <v>0.64</v>
      </c>
      <c r="G26" s="23">
        <f>E26*F26</f>
        <v>117.01187214611873</v>
      </c>
      <c r="H26" s="69"/>
      <c r="I26" s="23"/>
      <c r="J26" s="94"/>
      <c r="K26" s="108">
        <f t="shared" si="0"/>
        <v>0</v>
      </c>
      <c r="L26" s="109">
        <f t="shared" si="1"/>
        <v>0</v>
      </c>
      <c r="M26" s="108">
        <f t="shared" si="2"/>
        <v>0</v>
      </c>
      <c r="N26" s="109">
        <f t="shared" si="3"/>
        <v>0</v>
      </c>
    </row>
    <row r="27" spans="1:14" ht="13.5" customHeight="1">
      <c r="A27" s="101"/>
      <c r="B27" s="6"/>
      <c r="C27" s="14"/>
      <c r="D27" s="4"/>
      <c r="E27" s="21"/>
      <c r="F27" s="21"/>
      <c r="G27" s="23"/>
      <c r="H27" s="69"/>
      <c r="I27" s="23"/>
      <c r="J27" s="75"/>
      <c r="K27" s="108">
        <f t="shared" si="0"/>
        <v>0</v>
      </c>
      <c r="L27" s="109">
        <f t="shared" si="1"/>
        <v>0</v>
      </c>
      <c r="M27" s="108">
        <f t="shared" si="2"/>
        <v>0</v>
      </c>
      <c r="N27" s="109">
        <f t="shared" si="3"/>
        <v>0</v>
      </c>
    </row>
    <row r="28" spans="1:14" ht="13.5" customHeight="1">
      <c r="A28" s="101" t="s">
        <v>414</v>
      </c>
      <c r="B28" s="6" t="s">
        <v>415</v>
      </c>
      <c r="C28" s="14" t="s">
        <v>30</v>
      </c>
      <c r="D28" s="11" t="s">
        <v>31</v>
      </c>
      <c r="E28" s="21">
        <f>'расчет ФОТ'!$H$13</f>
        <v>172.38356164383563</v>
      </c>
      <c r="F28" s="21">
        <v>1.27</v>
      </c>
      <c r="G28" s="23">
        <f>E28*F28</f>
        <v>218.92712328767126</v>
      </c>
      <c r="H28" s="69">
        <f>G28*H7</f>
        <v>658.3138597260275</v>
      </c>
      <c r="I28" s="23">
        <f>ROUND(H28*1.25,0)</f>
        <v>823</v>
      </c>
      <c r="J28" s="94"/>
      <c r="K28" s="108">
        <f t="shared" si="0"/>
        <v>411.5</v>
      </c>
      <c r="L28" s="109">
        <f t="shared" si="1"/>
        <v>0</v>
      </c>
      <c r="M28" s="108">
        <f t="shared" si="2"/>
        <v>329.20000000000005</v>
      </c>
      <c r="N28" s="109">
        <f t="shared" si="3"/>
        <v>0</v>
      </c>
    </row>
    <row r="29" spans="1:14" ht="13.5" customHeight="1">
      <c r="A29" s="101"/>
      <c r="B29" s="6" t="s">
        <v>416</v>
      </c>
      <c r="C29" s="14"/>
      <c r="D29" s="4"/>
      <c r="E29" s="21"/>
      <c r="F29" s="21"/>
      <c r="G29" s="23"/>
      <c r="H29" s="69"/>
      <c r="I29" s="23"/>
      <c r="J29" s="75"/>
      <c r="K29" s="108">
        <f t="shared" si="0"/>
        <v>0</v>
      </c>
      <c r="L29" s="109">
        <f t="shared" si="1"/>
        <v>0</v>
      </c>
      <c r="M29" s="108">
        <f t="shared" si="2"/>
        <v>0</v>
      </c>
      <c r="N29" s="109">
        <f t="shared" si="3"/>
        <v>0</v>
      </c>
    </row>
    <row r="30" spans="1:14" ht="13.5" customHeight="1">
      <c r="A30" s="101"/>
      <c r="B30" s="6"/>
      <c r="C30" s="14"/>
      <c r="D30" s="4"/>
      <c r="E30" s="21"/>
      <c r="F30" s="21"/>
      <c r="G30" s="23"/>
      <c r="H30" s="69"/>
      <c r="I30" s="23"/>
      <c r="J30" s="75"/>
      <c r="K30" s="108">
        <f t="shared" si="0"/>
        <v>0</v>
      </c>
      <c r="L30" s="109">
        <f t="shared" si="1"/>
        <v>0</v>
      </c>
      <c r="M30" s="108">
        <f t="shared" si="2"/>
        <v>0</v>
      </c>
      <c r="N30" s="109">
        <f t="shared" si="3"/>
        <v>0</v>
      </c>
    </row>
    <row r="31" spans="1:14" ht="13.5" customHeight="1">
      <c r="A31" s="101" t="s">
        <v>417</v>
      </c>
      <c r="B31" s="8" t="s">
        <v>418</v>
      </c>
      <c r="C31" s="14"/>
      <c r="D31" s="4"/>
      <c r="E31" s="21"/>
      <c r="F31" s="21"/>
      <c r="G31" s="23"/>
      <c r="H31" s="69"/>
      <c r="I31" s="23"/>
      <c r="J31" s="75"/>
      <c r="K31" s="108">
        <f t="shared" si="0"/>
        <v>0</v>
      </c>
      <c r="L31" s="109">
        <f t="shared" si="1"/>
        <v>0</v>
      </c>
      <c r="M31" s="108">
        <f t="shared" si="2"/>
        <v>0</v>
      </c>
      <c r="N31" s="109">
        <f t="shared" si="3"/>
        <v>0</v>
      </c>
    </row>
    <row r="32" spans="1:14" ht="13.5" customHeight="1">
      <c r="A32" s="101"/>
      <c r="B32" s="6" t="s">
        <v>419</v>
      </c>
      <c r="C32" s="14" t="s">
        <v>32</v>
      </c>
      <c r="D32" s="11" t="s">
        <v>31</v>
      </c>
      <c r="E32" s="21">
        <f>'расчет ФОТ'!$H$13</f>
        <v>172.38356164383563</v>
      </c>
      <c r="F32" s="21">
        <v>0.47</v>
      </c>
      <c r="G32" s="23">
        <f>E32*F32</f>
        <v>81.02027397260274</v>
      </c>
      <c r="H32" s="69">
        <f>G32*H7+G33*H7</f>
        <v>507.5189884931507</v>
      </c>
      <c r="I32" s="23">
        <f>ROUND(H32*1.25,0)</f>
        <v>634</v>
      </c>
      <c r="J32" s="94"/>
      <c r="K32" s="108">
        <f t="shared" si="0"/>
        <v>317</v>
      </c>
      <c r="L32" s="109">
        <f t="shared" si="1"/>
        <v>0</v>
      </c>
      <c r="M32" s="108">
        <f t="shared" si="2"/>
        <v>253.60000000000002</v>
      </c>
      <c r="N32" s="109">
        <f t="shared" si="3"/>
        <v>0</v>
      </c>
    </row>
    <row r="33" spans="1:14" ht="13.5" customHeight="1">
      <c r="A33" s="101"/>
      <c r="B33" s="6"/>
      <c r="C33" s="14"/>
      <c r="D33" s="11" t="s">
        <v>28</v>
      </c>
      <c r="E33" s="21">
        <f>'расчет ФОТ'!$H$14</f>
        <v>182.83105022831052</v>
      </c>
      <c r="F33" s="21">
        <v>0.48</v>
      </c>
      <c r="G33" s="23">
        <f>E33*F33</f>
        <v>87.75890410958904</v>
      </c>
      <c r="H33" s="69"/>
      <c r="I33" s="23"/>
      <c r="J33" s="94"/>
      <c r="K33" s="108">
        <f t="shared" si="0"/>
        <v>0</v>
      </c>
      <c r="L33" s="109">
        <f t="shared" si="1"/>
        <v>0</v>
      </c>
      <c r="M33" s="108">
        <f t="shared" si="2"/>
        <v>0</v>
      </c>
      <c r="N33" s="109">
        <f t="shared" si="3"/>
        <v>0</v>
      </c>
    </row>
    <row r="34" spans="1:14" ht="13.5" customHeight="1">
      <c r="A34" s="101"/>
      <c r="B34" s="6"/>
      <c r="C34" s="14"/>
      <c r="D34" s="4"/>
      <c r="E34" s="21"/>
      <c r="F34" s="21"/>
      <c r="G34" s="23"/>
      <c r="H34" s="69"/>
      <c r="I34" s="23"/>
      <c r="J34" s="75"/>
      <c r="K34" s="108">
        <f t="shared" si="0"/>
        <v>0</v>
      </c>
      <c r="L34" s="109">
        <f t="shared" si="1"/>
        <v>0</v>
      </c>
      <c r="M34" s="108">
        <f t="shared" si="2"/>
        <v>0</v>
      </c>
      <c r="N34" s="109">
        <f t="shared" si="3"/>
        <v>0</v>
      </c>
    </row>
    <row r="35" spans="1:14" ht="13.5" customHeight="1">
      <c r="A35" s="101"/>
      <c r="B35" s="6" t="s">
        <v>420</v>
      </c>
      <c r="C35" s="14" t="s">
        <v>30</v>
      </c>
      <c r="D35" s="11" t="s">
        <v>31</v>
      </c>
      <c r="E35" s="21">
        <f>'расчет ФОТ'!$H$13</f>
        <v>172.38356164383563</v>
      </c>
      <c r="F35" s="21">
        <v>1</v>
      </c>
      <c r="G35" s="23">
        <f>E35*F35</f>
        <v>172.38356164383563</v>
      </c>
      <c r="H35" s="69">
        <f>G35*H7+G36*H7</f>
        <v>1068.1303378995435</v>
      </c>
      <c r="I35" s="23">
        <f>ROUND(H35*1.25,0)</f>
        <v>1335</v>
      </c>
      <c r="J35" s="94"/>
      <c r="K35" s="108">
        <f t="shared" si="0"/>
        <v>667.5</v>
      </c>
      <c r="L35" s="109">
        <f t="shared" si="1"/>
        <v>0</v>
      </c>
      <c r="M35" s="108">
        <f t="shared" si="2"/>
        <v>534</v>
      </c>
      <c r="N35" s="109">
        <f t="shared" si="3"/>
        <v>0</v>
      </c>
    </row>
    <row r="36" spans="1:14" ht="13.5" customHeight="1">
      <c r="A36" s="101"/>
      <c r="B36" s="6"/>
      <c r="C36" s="14"/>
      <c r="D36" s="11" t="s">
        <v>28</v>
      </c>
      <c r="E36" s="21">
        <f>'расчет ФОТ'!$H$14</f>
        <v>182.83105022831052</v>
      </c>
      <c r="F36" s="21">
        <v>1</v>
      </c>
      <c r="G36" s="23">
        <f>E36*F36</f>
        <v>182.83105022831052</v>
      </c>
      <c r="H36" s="69"/>
      <c r="I36" s="23"/>
      <c r="J36" s="94"/>
      <c r="K36" s="108">
        <f t="shared" si="0"/>
        <v>0</v>
      </c>
      <c r="L36" s="109">
        <f t="shared" si="1"/>
        <v>0</v>
      </c>
      <c r="M36" s="108">
        <f t="shared" si="2"/>
        <v>0</v>
      </c>
      <c r="N36" s="109">
        <f t="shared" si="3"/>
        <v>0</v>
      </c>
    </row>
    <row r="37" spans="1:14" ht="13.5" customHeight="1">
      <c r="A37" s="101"/>
      <c r="B37" s="6"/>
      <c r="C37" s="14"/>
      <c r="D37" s="4"/>
      <c r="E37" s="21"/>
      <c r="F37" s="21"/>
      <c r="G37" s="23"/>
      <c r="H37" s="69"/>
      <c r="I37" s="23"/>
      <c r="J37" s="75"/>
      <c r="K37" s="108">
        <f t="shared" si="0"/>
        <v>0</v>
      </c>
      <c r="L37" s="109">
        <f t="shared" si="1"/>
        <v>0</v>
      </c>
      <c r="M37" s="108">
        <f t="shared" si="2"/>
        <v>0</v>
      </c>
      <c r="N37" s="109">
        <f t="shared" si="3"/>
        <v>0</v>
      </c>
    </row>
    <row r="38" spans="1:14" ht="13.5" customHeight="1">
      <c r="A38" s="101"/>
      <c r="B38" s="6" t="s">
        <v>421</v>
      </c>
      <c r="C38" s="14" t="s">
        <v>30</v>
      </c>
      <c r="D38" s="11" t="s">
        <v>31</v>
      </c>
      <c r="E38" s="21">
        <f>'расчет ФОТ'!$H$13</f>
        <v>172.38356164383563</v>
      </c>
      <c r="F38" s="21">
        <v>1.5</v>
      </c>
      <c r="G38" s="23">
        <f>E38*F38</f>
        <v>258.57534246575347</v>
      </c>
      <c r="H38" s="69">
        <f>G38*H7+G39*H7</f>
        <v>1602.1955068493153</v>
      </c>
      <c r="I38" s="23">
        <f>ROUND(H38*1.25,0)</f>
        <v>2003</v>
      </c>
      <c r="J38" s="94"/>
      <c r="K38" s="108">
        <f t="shared" si="0"/>
        <v>1001.5</v>
      </c>
      <c r="L38" s="109">
        <f t="shared" si="1"/>
        <v>0</v>
      </c>
      <c r="M38" s="108">
        <f t="shared" si="2"/>
        <v>801.2</v>
      </c>
      <c r="N38" s="109">
        <f t="shared" si="3"/>
        <v>0</v>
      </c>
    </row>
    <row r="39" spans="1:14" ht="13.5" customHeight="1">
      <c r="A39" s="101"/>
      <c r="B39" s="6"/>
      <c r="C39" s="14"/>
      <c r="D39" s="11" t="s">
        <v>28</v>
      </c>
      <c r="E39" s="21">
        <f>'расчет ФОТ'!$H$14</f>
        <v>182.83105022831052</v>
      </c>
      <c r="F39" s="21">
        <v>1.5</v>
      </c>
      <c r="G39" s="23">
        <f>E39*F39</f>
        <v>274.2465753424658</v>
      </c>
      <c r="H39" s="69"/>
      <c r="I39" s="23"/>
      <c r="J39" s="94"/>
      <c r="K39" s="108">
        <f t="shared" si="0"/>
        <v>0</v>
      </c>
      <c r="L39" s="109">
        <f t="shared" si="1"/>
        <v>0</v>
      </c>
      <c r="M39" s="108">
        <f t="shared" si="2"/>
        <v>0</v>
      </c>
      <c r="N39" s="109">
        <f t="shared" si="3"/>
        <v>0</v>
      </c>
    </row>
    <row r="40" spans="1:14" ht="13.5" customHeight="1">
      <c r="A40" s="101"/>
      <c r="B40" s="6"/>
      <c r="C40" s="14"/>
      <c r="D40" s="4"/>
      <c r="E40" s="21"/>
      <c r="F40" s="21"/>
      <c r="G40" s="23"/>
      <c r="H40" s="69"/>
      <c r="I40" s="23"/>
      <c r="J40" s="75"/>
      <c r="K40" s="108">
        <f t="shared" si="0"/>
        <v>0</v>
      </c>
      <c r="L40" s="109">
        <f t="shared" si="1"/>
        <v>0</v>
      </c>
      <c r="M40" s="108">
        <f t="shared" si="2"/>
        <v>0</v>
      </c>
      <c r="N40" s="109">
        <f t="shared" si="3"/>
        <v>0</v>
      </c>
    </row>
    <row r="41" spans="1:14" ht="13.5" customHeight="1">
      <c r="A41" s="101"/>
      <c r="B41" s="6" t="s">
        <v>422</v>
      </c>
      <c r="C41" s="14" t="s">
        <v>30</v>
      </c>
      <c r="D41" s="11" t="s">
        <v>31</v>
      </c>
      <c r="E41" s="21">
        <f>'расчет ФОТ'!$H$13</f>
        <v>172.38356164383563</v>
      </c>
      <c r="F41" s="21">
        <v>1.87</v>
      </c>
      <c r="G41" s="23">
        <f>E41*F41</f>
        <v>322.35726027397266</v>
      </c>
      <c r="H41" s="69">
        <f>G41*H7+G42*H7</f>
        <v>1997.4037318721466</v>
      </c>
      <c r="I41" s="23">
        <f>ROUND(H41*1.25,0)</f>
        <v>2497</v>
      </c>
      <c r="J41" s="94"/>
      <c r="K41" s="108">
        <f t="shared" si="0"/>
        <v>1248.5</v>
      </c>
      <c r="L41" s="109">
        <f t="shared" si="1"/>
        <v>0</v>
      </c>
      <c r="M41" s="108">
        <f t="shared" si="2"/>
        <v>998.8000000000001</v>
      </c>
      <c r="N41" s="109">
        <f t="shared" si="3"/>
        <v>0</v>
      </c>
    </row>
    <row r="42" spans="1:14" ht="13.5" customHeight="1">
      <c r="A42" s="101"/>
      <c r="B42" s="6"/>
      <c r="C42" s="14"/>
      <c r="D42" s="11" t="s">
        <v>28</v>
      </c>
      <c r="E42" s="21">
        <f>'расчет ФОТ'!$H$14</f>
        <v>182.83105022831052</v>
      </c>
      <c r="F42" s="21">
        <v>1.87</v>
      </c>
      <c r="G42" s="23">
        <f>E42*F42</f>
        <v>341.8940639269407</v>
      </c>
      <c r="H42" s="69"/>
      <c r="I42" s="23"/>
      <c r="J42" s="94"/>
      <c r="K42" s="108">
        <f t="shared" si="0"/>
        <v>0</v>
      </c>
      <c r="L42" s="109">
        <f t="shared" si="1"/>
        <v>0</v>
      </c>
      <c r="M42" s="108">
        <f t="shared" si="2"/>
        <v>0</v>
      </c>
      <c r="N42" s="109">
        <f t="shared" si="3"/>
        <v>0</v>
      </c>
    </row>
    <row r="43" spans="1:14" ht="13.5" customHeight="1">
      <c r="A43" s="101"/>
      <c r="B43" s="6"/>
      <c r="C43" s="14"/>
      <c r="D43" s="4"/>
      <c r="E43" s="21"/>
      <c r="F43" s="21"/>
      <c r="G43" s="23"/>
      <c r="H43" s="69"/>
      <c r="I43" s="23"/>
      <c r="J43" s="75"/>
      <c r="K43" s="108">
        <f t="shared" si="0"/>
        <v>0</v>
      </c>
      <c r="L43" s="109">
        <f t="shared" si="1"/>
        <v>0</v>
      </c>
      <c r="M43" s="108">
        <f t="shared" si="2"/>
        <v>0</v>
      </c>
      <c r="N43" s="109">
        <f t="shared" si="3"/>
        <v>0</v>
      </c>
    </row>
    <row r="44" spans="1:14" ht="13.5" customHeight="1">
      <c r="A44" s="101" t="s">
        <v>423</v>
      </c>
      <c r="B44" s="6" t="s">
        <v>424</v>
      </c>
      <c r="C44" s="14" t="s">
        <v>425</v>
      </c>
      <c r="D44" s="11" t="s">
        <v>28</v>
      </c>
      <c r="E44" s="21">
        <f>'расчет ФОТ'!$H$14</f>
        <v>182.83105022831052</v>
      </c>
      <c r="F44" s="21">
        <v>5.83</v>
      </c>
      <c r="G44" s="23">
        <f>E44*F44</f>
        <v>1065.9050228310502</v>
      </c>
      <c r="H44" s="69">
        <f>G44*H7+G45*H7</f>
        <v>6562.980255098935</v>
      </c>
      <c r="I44" s="23">
        <f>ROUND(H44*1.25,0)</f>
        <v>8204</v>
      </c>
      <c r="J44" s="94"/>
      <c r="K44" s="108">
        <f t="shared" si="0"/>
        <v>4102</v>
      </c>
      <c r="L44" s="109">
        <f t="shared" si="1"/>
        <v>0</v>
      </c>
      <c r="M44" s="108">
        <f t="shared" si="2"/>
        <v>3281.6000000000004</v>
      </c>
      <c r="N44" s="109">
        <f t="shared" si="3"/>
        <v>0</v>
      </c>
    </row>
    <row r="45" spans="1:14" ht="13.5" customHeight="1">
      <c r="A45" s="101"/>
      <c r="B45" s="6" t="s">
        <v>426</v>
      </c>
      <c r="C45" s="14"/>
      <c r="D45" s="11" t="s">
        <v>29</v>
      </c>
      <c r="E45" s="21">
        <f>'расчет ФОТ'!$H$15</f>
        <v>191.53729071537293</v>
      </c>
      <c r="F45" s="21">
        <v>5.83</v>
      </c>
      <c r="G45" s="23">
        <f>E45*F45</f>
        <v>1116.6624048706242</v>
      </c>
      <c r="H45" s="69">
        <f>G45*H7</f>
        <v>3357.803851445967</v>
      </c>
      <c r="I45" s="23">
        <f>ROUND(H45*1.25,0)</f>
        <v>4197</v>
      </c>
      <c r="J45" s="94"/>
      <c r="K45" s="108">
        <f t="shared" si="0"/>
        <v>2098.5</v>
      </c>
      <c r="L45" s="109">
        <f t="shared" si="1"/>
        <v>0</v>
      </c>
      <c r="M45" s="108">
        <f t="shared" si="2"/>
        <v>1678.8000000000002</v>
      </c>
      <c r="N45" s="109">
        <f t="shared" si="3"/>
        <v>0</v>
      </c>
    </row>
    <row r="46" spans="1:14" ht="13.5" customHeight="1">
      <c r="A46" s="101"/>
      <c r="B46" s="6"/>
      <c r="C46" s="14"/>
      <c r="D46" s="51"/>
      <c r="E46" s="21"/>
      <c r="F46" s="21"/>
      <c r="G46" s="23"/>
      <c r="H46" s="69"/>
      <c r="I46" s="23"/>
      <c r="J46" s="75"/>
      <c r="K46" s="108">
        <f t="shared" si="0"/>
        <v>0</v>
      </c>
      <c r="L46" s="109">
        <f t="shared" si="1"/>
        <v>0</v>
      </c>
      <c r="M46" s="108">
        <f t="shared" si="2"/>
        <v>0</v>
      </c>
      <c r="N46" s="109">
        <f t="shared" si="3"/>
        <v>0</v>
      </c>
    </row>
    <row r="47" spans="1:14" ht="13.5" customHeight="1">
      <c r="A47" s="101" t="s">
        <v>427</v>
      </c>
      <c r="B47" s="6" t="s">
        <v>428</v>
      </c>
      <c r="C47" s="14" t="s">
        <v>30</v>
      </c>
      <c r="D47" s="11" t="s">
        <v>31</v>
      </c>
      <c r="E47" s="21">
        <f>'расчет ФОТ'!$H$13</f>
        <v>172.38356164383563</v>
      </c>
      <c r="F47" s="21">
        <v>11.66</v>
      </c>
      <c r="G47" s="23">
        <f>E47*F47</f>
        <v>2009.9923287671236</v>
      </c>
      <c r="H47" s="69">
        <f>G47*H7</f>
        <v>6044.0469326027405</v>
      </c>
      <c r="I47" s="23">
        <f>ROUND(H47*1.25,0)</f>
        <v>7555</v>
      </c>
      <c r="J47" s="94"/>
      <c r="K47" s="108">
        <f t="shared" si="0"/>
        <v>3777.5</v>
      </c>
      <c r="L47" s="109">
        <f t="shared" si="1"/>
        <v>0</v>
      </c>
      <c r="M47" s="108">
        <f t="shared" si="2"/>
        <v>3022</v>
      </c>
      <c r="N47" s="109">
        <f t="shared" si="3"/>
        <v>0</v>
      </c>
    </row>
    <row r="48" spans="1:14" ht="13.5" customHeight="1">
      <c r="A48" s="101"/>
      <c r="B48" s="6" t="s">
        <v>429</v>
      </c>
      <c r="C48" s="14"/>
      <c r="D48" s="4"/>
      <c r="E48" s="21"/>
      <c r="F48" s="21"/>
      <c r="G48" s="23"/>
      <c r="H48" s="69"/>
      <c r="I48" s="23"/>
      <c r="J48" s="75"/>
      <c r="K48" s="108">
        <f t="shared" si="0"/>
        <v>0</v>
      </c>
      <c r="L48" s="109">
        <f t="shared" si="1"/>
        <v>0</v>
      </c>
      <c r="M48" s="108">
        <f t="shared" si="2"/>
        <v>0</v>
      </c>
      <c r="N48" s="109">
        <f t="shared" si="3"/>
        <v>0</v>
      </c>
    </row>
    <row r="49" spans="1:14" ht="13.5" customHeight="1">
      <c r="A49" s="101"/>
      <c r="B49" s="6"/>
      <c r="C49" s="14"/>
      <c r="D49" s="4"/>
      <c r="E49" s="21"/>
      <c r="F49" s="21"/>
      <c r="G49" s="23"/>
      <c r="H49" s="69"/>
      <c r="I49" s="23"/>
      <c r="J49" s="75"/>
      <c r="K49" s="108">
        <f t="shared" si="0"/>
        <v>0</v>
      </c>
      <c r="L49" s="109">
        <f t="shared" si="1"/>
        <v>0</v>
      </c>
      <c r="M49" s="108">
        <f t="shared" si="2"/>
        <v>0</v>
      </c>
      <c r="N49" s="109">
        <f t="shared" si="3"/>
        <v>0</v>
      </c>
    </row>
    <row r="50" spans="1:14" ht="13.5" customHeight="1">
      <c r="A50" s="101" t="s">
        <v>430</v>
      </c>
      <c r="B50" s="6" t="s">
        <v>431</v>
      </c>
      <c r="C50" s="14" t="s">
        <v>30</v>
      </c>
      <c r="D50" s="11" t="s">
        <v>28</v>
      </c>
      <c r="E50" s="21">
        <f>'расчет ФОТ'!$H$14</f>
        <v>182.83105022831052</v>
      </c>
      <c r="F50" s="21">
        <v>3.6</v>
      </c>
      <c r="G50" s="23">
        <f>E50*F50</f>
        <v>658.1917808219179</v>
      </c>
      <c r="H50" s="69">
        <f>G50*H7+G51*H7</f>
        <v>4052.6121643835622</v>
      </c>
      <c r="I50" s="23">
        <f>ROUND(H50*1.25,0)</f>
        <v>5066</v>
      </c>
      <c r="J50" s="94"/>
      <c r="K50" s="108">
        <f t="shared" si="0"/>
        <v>2533</v>
      </c>
      <c r="L50" s="109">
        <f t="shared" si="1"/>
        <v>0</v>
      </c>
      <c r="M50" s="108">
        <f t="shared" si="2"/>
        <v>2026.4</v>
      </c>
      <c r="N50" s="109">
        <f t="shared" si="3"/>
        <v>0</v>
      </c>
    </row>
    <row r="51" spans="1:14" ht="13.5" customHeight="1">
      <c r="A51" s="101"/>
      <c r="B51" s="6" t="s">
        <v>426</v>
      </c>
      <c r="C51" s="14"/>
      <c r="D51" s="11" t="s">
        <v>29</v>
      </c>
      <c r="E51" s="21">
        <f>'расчет ФОТ'!$H$15</f>
        <v>191.53729071537293</v>
      </c>
      <c r="F51" s="21">
        <v>3.6</v>
      </c>
      <c r="G51" s="23">
        <f>E51*F51</f>
        <v>689.5342465753425</v>
      </c>
      <c r="H51" s="69"/>
      <c r="I51" s="23"/>
      <c r="J51" s="94"/>
      <c r="K51" s="108">
        <f t="shared" si="0"/>
        <v>0</v>
      </c>
      <c r="L51" s="109">
        <f t="shared" si="1"/>
        <v>0</v>
      </c>
      <c r="M51" s="108">
        <f t="shared" si="2"/>
        <v>0</v>
      </c>
      <c r="N51" s="109">
        <f t="shared" si="3"/>
        <v>0</v>
      </c>
    </row>
    <row r="52" spans="1:14" ht="13.5" customHeight="1">
      <c r="A52" s="101"/>
      <c r="B52" s="6"/>
      <c r="C52" s="14"/>
      <c r="D52" s="52"/>
      <c r="E52" s="21"/>
      <c r="F52" s="21"/>
      <c r="G52" s="23"/>
      <c r="H52" s="69"/>
      <c r="I52" s="23"/>
      <c r="J52" s="75"/>
      <c r="K52" s="108">
        <f t="shared" si="0"/>
        <v>0</v>
      </c>
      <c r="L52" s="109">
        <f t="shared" si="1"/>
        <v>0</v>
      </c>
      <c r="M52" s="108">
        <f t="shared" si="2"/>
        <v>0</v>
      </c>
      <c r="N52" s="109">
        <f t="shared" si="3"/>
        <v>0</v>
      </c>
    </row>
    <row r="53" spans="1:14" ht="13.5" customHeight="1">
      <c r="A53" s="101" t="s">
        <v>432</v>
      </c>
      <c r="B53" s="6" t="s">
        <v>433</v>
      </c>
      <c r="C53" s="14" t="s">
        <v>30</v>
      </c>
      <c r="D53" s="11" t="s">
        <v>31</v>
      </c>
      <c r="E53" s="21">
        <f>'расчет ФОТ'!$H$13</f>
        <v>172.38356164383563</v>
      </c>
      <c r="F53" s="21">
        <v>7.2</v>
      </c>
      <c r="G53" s="23">
        <f>E53*F53</f>
        <v>1241.1616438356166</v>
      </c>
      <c r="H53" s="69">
        <f>G53*H7</f>
        <v>3732.1730630136994</v>
      </c>
      <c r="I53" s="23">
        <f>ROUND(H53*1.25,0)</f>
        <v>4665</v>
      </c>
      <c r="J53" s="94"/>
      <c r="K53" s="108">
        <f t="shared" si="0"/>
        <v>2332.5</v>
      </c>
      <c r="L53" s="109">
        <f t="shared" si="1"/>
        <v>0</v>
      </c>
      <c r="M53" s="108">
        <f t="shared" si="2"/>
        <v>1866</v>
      </c>
      <c r="N53" s="109">
        <f t="shared" si="3"/>
        <v>0</v>
      </c>
    </row>
    <row r="54" spans="1:14" ht="13.5" customHeight="1">
      <c r="A54" s="101"/>
      <c r="B54" s="6" t="s">
        <v>434</v>
      </c>
      <c r="C54" s="14"/>
      <c r="D54" s="4"/>
      <c r="E54" s="21"/>
      <c r="F54" s="21"/>
      <c r="G54" s="23"/>
      <c r="H54" s="69"/>
      <c r="I54" s="23"/>
      <c r="J54" s="75"/>
      <c r="K54" s="108">
        <f t="shared" si="0"/>
        <v>0</v>
      </c>
      <c r="L54" s="109">
        <f t="shared" si="1"/>
        <v>0</v>
      </c>
      <c r="M54" s="108">
        <f t="shared" si="2"/>
        <v>0</v>
      </c>
      <c r="N54" s="109">
        <f t="shared" si="3"/>
        <v>0</v>
      </c>
    </row>
    <row r="55" spans="1:14" ht="13.5" customHeight="1">
      <c r="A55" s="101"/>
      <c r="B55" s="6"/>
      <c r="C55" s="14"/>
      <c r="D55" s="4"/>
      <c r="E55" s="21"/>
      <c r="F55" s="21"/>
      <c r="G55" s="23"/>
      <c r="H55" s="69"/>
      <c r="I55" s="23"/>
      <c r="J55" s="75"/>
      <c r="K55" s="108">
        <f t="shared" si="0"/>
        <v>0</v>
      </c>
      <c r="L55" s="109">
        <f t="shared" si="1"/>
        <v>0</v>
      </c>
      <c r="M55" s="108">
        <f t="shared" si="2"/>
        <v>0</v>
      </c>
      <c r="N55" s="109">
        <f t="shared" si="3"/>
        <v>0</v>
      </c>
    </row>
    <row r="56" spans="1:14" ht="13.5" customHeight="1">
      <c r="A56" s="101" t="s">
        <v>435</v>
      </c>
      <c r="B56" s="6" t="s">
        <v>436</v>
      </c>
      <c r="C56" s="14" t="s">
        <v>30</v>
      </c>
      <c r="D56" s="11" t="s">
        <v>28</v>
      </c>
      <c r="E56" s="21">
        <f>'расчет ФОТ'!$H$14</f>
        <v>182.83105022831052</v>
      </c>
      <c r="F56" s="21">
        <v>3.31</v>
      </c>
      <c r="G56" s="23">
        <f>E56*F56</f>
        <v>605.1707762557078</v>
      </c>
      <c r="H56" s="69">
        <f>G56*H7+G57*H7</f>
        <v>3726.151740030442</v>
      </c>
      <c r="I56" s="23">
        <f>ROUND(H56*1.25,0)</f>
        <v>4658</v>
      </c>
      <c r="J56" s="94"/>
      <c r="K56" s="108">
        <f t="shared" si="0"/>
        <v>2329</v>
      </c>
      <c r="L56" s="109">
        <f t="shared" si="1"/>
        <v>0</v>
      </c>
      <c r="M56" s="108">
        <f t="shared" si="2"/>
        <v>1863.2</v>
      </c>
      <c r="N56" s="109">
        <f t="shared" si="3"/>
        <v>0</v>
      </c>
    </row>
    <row r="57" spans="1:14" ht="13.5" customHeight="1">
      <c r="A57" s="101"/>
      <c r="B57" s="6" t="s">
        <v>437</v>
      </c>
      <c r="C57" s="14"/>
      <c r="D57" s="11" t="s">
        <v>29</v>
      </c>
      <c r="E57" s="21">
        <f>'расчет ФОТ'!$H$15</f>
        <v>191.53729071537293</v>
      </c>
      <c r="F57" s="21">
        <v>3.31</v>
      </c>
      <c r="G57" s="23">
        <f>E57*F57</f>
        <v>633.9884322678844</v>
      </c>
      <c r="H57" s="69"/>
      <c r="I57" s="23"/>
      <c r="J57" s="94"/>
      <c r="K57" s="108">
        <f t="shared" si="0"/>
        <v>0</v>
      </c>
      <c r="L57" s="109">
        <f t="shared" si="1"/>
        <v>0</v>
      </c>
      <c r="M57" s="108">
        <f t="shared" si="2"/>
        <v>0</v>
      </c>
      <c r="N57" s="109">
        <f t="shared" si="3"/>
        <v>0</v>
      </c>
    </row>
    <row r="58" spans="1:14" ht="12.75">
      <c r="A58" s="101"/>
      <c r="B58" s="6"/>
      <c r="C58" s="14"/>
      <c r="D58" s="4"/>
      <c r="E58" s="21"/>
      <c r="F58" s="21"/>
      <c r="G58" s="23"/>
      <c r="H58" s="69"/>
      <c r="I58" s="23"/>
      <c r="J58" s="75"/>
      <c r="K58" s="108">
        <f t="shared" si="0"/>
        <v>0</v>
      </c>
      <c r="L58" s="109">
        <f t="shared" si="1"/>
        <v>0</v>
      </c>
      <c r="M58" s="108">
        <f t="shared" si="2"/>
        <v>0</v>
      </c>
      <c r="N58" s="109">
        <f t="shared" si="3"/>
        <v>0</v>
      </c>
    </row>
    <row r="59" spans="1:14" ht="27.75" customHeight="1">
      <c r="A59" s="101" t="s">
        <v>438</v>
      </c>
      <c r="B59" s="6" t="s">
        <v>436</v>
      </c>
      <c r="C59" s="14" t="s">
        <v>425</v>
      </c>
      <c r="D59" s="11" t="s">
        <v>31</v>
      </c>
      <c r="E59" s="21">
        <f>'расчет ФОТ'!$H$13</f>
        <v>172.38356164383563</v>
      </c>
      <c r="F59" s="21">
        <v>6.62</v>
      </c>
      <c r="G59" s="23">
        <f>E59*F59</f>
        <v>1141.1791780821918</v>
      </c>
      <c r="H59" s="69">
        <f>G59*H7</f>
        <v>3431.5257884931507</v>
      </c>
      <c r="I59" s="23">
        <f>ROUND(H59*1.25,0)</f>
        <v>4289</v>
      </c>
      <c r="J59" s="94"/>
      <c r="K59" s="108">
        <f t="shared" si="0"/>
        <v>2144.5</v>
      </c>
      <c r="L59" s="109">
        <f t="shared" si="1"/>
        <v>0</v>
      </c>
      <c r="M59" s="108">
        <f t="shared" si="2"/>
        <v>1715.6000000000001</v>
      </c>
      <c r="N59" s="109">
        <f t="shared" si="3"/>
        <v>0</v>
      </c>
    </row>
    <row r="60" spans="1:14" ht="13.5" customHeight="1">
      <c r="A60" s="101"/>
      <c r="B60" s="6" t="s">
        <v>439</v>
      </c>
      <c r="C60" s="14"/>
      <c r="D60" s="4"/>
      <c r="E60" s="21"/>
      <c r="F60" s="21"/>
      <c r="G60" s="23"/>
      <c r="H60" s="69"/>
      <c r="I60" s="23"/>
      <c r="J60" s="75"/>
      <c r="K60" s="108">
        <f t="shared" si="0"/>
        <v>0</v>
      </c>
      <c r="L60" s="109">
        <f t="shared" si="1"/>
        <v>0</v>
      </c>
      <c r="M60" s="108">
        <f t="shared" si="2"/>
        <v>0</v>
      </c>
      <c r="N60" s="109">
        <f t="shared" si="3"/>
        <v>0</v>
      </c>
    </row>
    <row r="61" spans="1:14" ht="13.5" customHeight="1">
      <c r="A61" s="101"/>
      <c r="B61" s="6" t="s">
        <v>440</v>
      </c>
      <c r="C61" s="14"/>
      <c r="D61" s="4"/>
      <c r="E61" s="21"/>
      <c r="F61" s="21"/>
      <c r="G61" s="23"/>
      <c r="H61" s="69"/>
      <c r="I61" s="23"/>
      <c r="J61" s="75"/>
      <c r="K61" s="108">
        <f t="shared" si="0"/>
        <v>0</v>
      </c>
      <c r="L61" s="109">
        <f t="shared" si="1"/>
        <v>0</v>
      </c>
      <c r="M61" s="108">
        <f t="shared" si="2"/>
        <v>0</v>
      </c>
      <c r="N61" s="109">
        <f t="shared" si="3"/>
        <v>0</v>
      </c>
    </row>
    <row r="62" spans="1:14" ht="13.5" customHeight="1">
      <c r="A62" s="101"/>
      <c r="B62" s="6"/>
      <c r="C62" s="14"/>
      <c r="D62" s="4"/>
      <c r="E62" s="21"/>
      <c r="F62" s="21"/>
      <c r="G62" s="23"/>
      <c r="H62" s="69"/>
      <c r="I62" s="23"/>
      <c r="J62" s="75"/>
      <c r="K62" s="108">
        <f t="shared" si="0"/>
        <v>0</v>
      </c>
      <c r="L62" s="109">
        <f t="shared" si="1"/>
        <v>0</v>
      </c>
      <c r="M62" s="108">
        <f t="shared" si="2"/>
        <v>0</v>
      </c>
      <c r="N62" s="109">
        <f t="shared" si="3"/>
        <v>0</v>
      </c>
    </row>
    <row r="63" spans="1:14" ht="13.5" customHeight="1">
      <c r="A63" s="101" t="s">
        <v>441</v>
      </c>
      <c r="B63" s="6" t="s">
        <v>442</v>
      </c>
      <c r="C63" s="14" t="s">
        <v>30</v>
      </c>
      <c r="D63" s="11" t="s">
        <v>28</v>
      </c>
      <c r="E63" s="21">
        <f>'расчет ФОТ'!$H$14</f>
        <v>182.83105022831052</v>
      </c>
      <c r="F63" s="21">
        <v>14.75</v>
      </c>
      <c r="G63" s="23">
        <f>E63*F63</f>
        <v>2696.7579908675802</v>
      </c>
      <c r="H63" s="69">
        <f>G63*H7+G64*H7</f>
        <v>16604.45261796043</v>
      </c>
      <c r="I63" s="23">
        <f>ROUND(H63*1.25,0)</f>
        <v>20756</v>
      </c>
      <c r="J63" s="94"/>
      <c r="K63" s="108">
        <f t="shared" si="0"/>
        <v>10378</v>
      </c>
      <c r="L63" s="109">
        <f t="shared" si="1"/>
        <v>0</v>
      </c>
      <c r="M63" s="108">
        <f t="shared" si="2"/>
        <v>8302.4</v>
      </c>
      <c r="N63" s="109">
        <f t="shared" si="3"/>
        <v>0</v>
      </c>
    </row>
    <row r="64" spans="1:14" ht="13.5" customHeight="1">
      <c r="A64" s="101"/>
      <c r="B64" s="6" t="s">
        <v>443</v>
      </c>
      <c r="C64" s="14"/>
      <c r="D64" s="11" t="s">
        <v>29</v>
      </c>
      <c r="E64" s="21">
        <f>'расчет ФОТ'!$H$15</f>
        <v>191.53729071537293</v>
      </c>
      <c r="F64" s="21">
        <v>14.75</v>
      </c>
      <c r="G64" s="23">
        <f>E64*F64</f>
        <v>2825.1750380517506</v>
      </c>
      <c r="H64" s="69"/>
      <c r="I64" s="23"/>
      <c r="J64" s="94"/>
      <c r="K64" s="108">
        <f t="shared" si="0"/>
        <v>0</v>
      </c>
      <c r="L64" s="109">
        <f t="shared" si="1"/>
        <v>0</v>
      </c>
      <c r="M64" s="108">
        <f t="shared" si="2"/>
        <v>0</v>
      </c>
      <c r="N64" s="109">
        <f t="shared" si="3"/>
        <v>0</v>
      </c>
    </row>
    <row r="65" spans="1:14" ht="13.5" customHeight="1">
      <c r="A65" s="101"/>
      <c r="B65" s="6"/>
      <c r="C65" s="14"/>
      <c r="D65" s="104"/>
      <c r="E65" s="21"/>
      <c r="F65" s="21"/>
      <c r="G65" s="53"/>
      <c r="H65" s="40"/>
      <c r="I65" s="23"/>
      <c r="J65" s="75"/>
      <c r="K65" s="108">
        <f t="shared" si="0"/>
        <v>0</v>
      </c>
      <c r="L65" s="109">
        <f t="shared" si="1"/>
        <v>0</v>
      </c>
      <c r="M65" s="108">
        <f t="shared" si="2"/>
        <v>0</v>
      </c>
      <c r="N65" s="109">
        <f t="shared" si="3"/>
        <v>0</v>
      </c>
    </row>
    <row r="66" spans="1:14" ht="13.5" customHeight="1">
      <c r="A66" s="101" t="s">
        <v>444</v>
      </c>
      <c r="B66" s="6" t="s">
        <v>445</v>
      </c>
      <c r="C66" s="14" t="s">
        <v>30</v>
      </c>
      <c r="D66" s="11" t="s">
        <v>31</v>
      </c>
      <c r="E66" s="21">
        <f>'расчет ФОТ'!$H$13</f>
        <v>172.38356164383563</v>
      </c>
      <c r="F66" s="21">
        <v>29.5</v>
      </c>
      <c r="G66" s="23">
        <f>E66*F66</f>
        <v>5085.315068493152</v>
      </c>
      <c r="H66" s="69">
        <f>G66*H7</f>
        <v>15291.542410958908</v>
      </c>
      <c r="I66" s="23">
        <f>ROUND(H66*1.25,0)</f>
        <v>19114</v>
      </c>
      <c r="J66" s="94"/>
      <c r="K66" s="108">
        <f t="shared" si="0"/>
        <v>9557</v>
      </c>
      <c r="L66" s="109">
        <f t="shared" si="1"/>
        <v>0</v>
      </c>
      <c r="M66" s="108">
        <f t="shared" si="2"/>
        <v>7645.6</v>
      </c>
      <c r="N66" s="109">
        <f t="shared" si="3"/>
        <v>0</v>
      </c>
    </row>
    <row r="67" spans="1:14" ht="13.5" customHeight="1">
      <c r="A67" s="101"/>
      <c r="B67" s="6" t="s">
        <v>446</v>
      </c>
      <c r="C67" s="14"/>
      <c r="D67" s="4"/>
      <c r="E67" s="21"/>
      <c r="F67" s="21"/>
      <c r="G67" s="23"/>
      <c r="H67" s="69"/>
      <c r="I67" s="23"/>
      <c r="J67" s="75"/>
      <c r="K67" s="108">
        <f t="shared" si="0"/>
        <v>0</v>
      </c>
      <c r="L67" s="109">
        <f t="shared" si="1"/>
        <v>0</v>
      </c>
      <c r="M67" s="108">
        <f t="shared" si="2"/>
        <v>0</v>
      </c>
      <c r="N67" s="109">
        <f t="shared" si="3"/>
        <v>0</v>
      </c>
    </row>
    <row r="68" spans="1:14" ht="13.5" customHeight="1">
      <c r="A68" s="101"/>
      <c r="B68" s="6"/>
      <c r="C68" s="14"/>
      <c r="D68" s="4"/>
      <c r="E68" s="21"/>
      <c r="F68" s="21"/>
      <c r="G68" s="23"/>
      <c r="H68" s="69"/>
      <c r="I68" s="23"/>
      <c r="J68" s="75"/>
      <c r="K68" s="108">
        <f t="shared" si="0"/>
        <v>0</v>
      </c>
      <c r="L68" s="109">
        <f t="shared" si="1"/>
        <v>0</v>
      </c>
      <c r="M68" s="108">
        <f t="shared" si="2"/>
        <v>0</v>
      </c>
      <c r="N68" s="109">
        <f t="shared" si="3"/>
        <v>0</v>
      </c>
    </row>
    <row r="69" spans="1:14" ht="13.5" customHeight="1">
      <c r="A69" s="101" t="s">
        <v>447</v>
      </c>
      <c r="B69" s="6" t="s">
        <v>448</v>
      </c>
      <c r="C69" s="14"/>
      <c r="D69" s="4"/>
      <c r="E69" s="21"/>
      <c r="F69" s="21"/>
      <c r="G69" s="23"/>
      <c r="H69" s="69"/>
      <c r="I69" s="23"/>
      <c r="J69" s="75"/>
      <c r="K69" s="108">
        <f t="shared" si="0"/>
        <v>0</v>
      </c>
      <c r="L69" s="109">
        <f t="shared" si="1"/>
        <v>0</v>
      </c>
      <c r="M69" s="108">
        <f t="shared" si="2"/>
        <v>0</v>
      </c>
      <c r="N69" s="109">
        <f t="shared" si="3"/>
        <v>0</v>
      </c>
    </row>
    <row r="70" spans="1:14" ht="13.5" customHeight="1">
      <c r="A70" s="101"/>
      <c r="B70" s="6" t="s">
        <v>449</v>
      </c>
      <c r="C70" s="14" t="s">
        <v>32</v>
      </c>
      <c r="D70" s="11" t="s">
        <v>31</v>
      </c>
      <c r="E70" s="21">
        <f>'расчет ФОТ'!$H$13</f>
        <v>172.38356164383563</v>
      </c>
      <c r="F70" s="21">
        <v>0.41</v>
      </c>
      <c r="G70" s="23">
        <f>E70*F70</f>
        <v>70.6772602739726</v>
      </c>
      <c r="H70" s="69">
        <f>G70*H7+G71*H7</f>
        <v>437.9334385388129</v>
      </c>
      <c r="I70" s="23">
        <f>ROUND(H70*1.25,0)</f>
        <v>547</v>
      </c>
      <c r="J70" s="94"/>
      <c r="K70" s="108">
        <f t="shared" si="0"/>
        <v>273.5</v>
      </c>
      <c r="L70" s="109">
        <f t="shared" si="1"/>
        <v>0</v>
      </c>
      <c r="M70" s="108">
        <f t="shared" si="2"/>
        <v>218.8</v>
      </c>
      <c r="N70" s="109">
        <f t="shared" si="3"/>
        <v>0</v>
      </c>
    </row>
    <row r="71" spans="1:14" ht="13.5" customHeight="1">
      <c r="A71" s="101"/>
      <c r="B71" s="6"/>
      <c r="C71" s="14"/>
      <c r="D71" s="11" t="s">
        <v>28</v>
      </c>
      <c r="E71" s="21">
        <f>'расчет ФОТ'!$H$14</f>
        <v>182.83105022831052</v>
      </c>
      <c r="F71" s="21">
        <v>0.41</v>
      </c>
      <c r="G71" s="23">
        <f>E71*F71</f>
        <v>74.96073059360731</v>
      </c>
      <c r="H71" s="69"/>
      <c r="I71" s="23"/>
      <c r="J71" s="94"/>
      <c r="K71" s="108">
        <f t="shared" si="0"/>
        <v>0</v>
      </c>
      <c r="L71" s="109">
        <f t="shared" si="1"/>
        <v>0</v>
      </c>
      <c r="M71" s="108">
        <f t="shared" si="2"/>
        <v>0</v>
      </c>
      <c r="N71" s="109">
        <f t="shared" si="3"/>
        <v>0</v>
      </c>
    </row>
    <row r="72" spans="1:14" ht="13.5" customHeight="1">
      <c r="A72" s="101"/>
      <c r="B72" s="6"/>
      <c r="C72" s="14"/>
      <c r="D72" s="4"/>
      <c r="E72" s="21"/>
      <c r="F72" s="21"/>
      <c r="G72" s="23"/>
      <c r="H72" s="69"/>
      <c r="I72" s="23"/>
      <c r="J72" s="75"/>
      <c r="K72" s="108">
        <f t="shared" si="0"/>
        <v>0</v>
      </c>
      <c r="L72" s="109">
        <f t="shared" si="1"/>
        <v>0</v>
      </c>
      <c r="M72" s="108">
        <f t="shared" si="2"/>
        <v>0</v>
      </c>
      <c r="N72" s="109">
        <f t="shared" si="3"/>
        <v>0</v>
      </c>
    </row>
    <row r="73" spans="1:14" ht="13.5" customHeight="1">
      <c r="A73" s="101"/>
      <c r="B73" s="6" t="s">
        <v>450</v>
      </c>
      <c r="C73" s="14" t="s">
        <v>30</v>
      </c>
      <c r="D73" s="11" t="s">
        <v>31</v>
      </c>
      <c r="E73" s="21">
        <f>'расчет ФОТ'!$H$13</f>
        <v>172.38356164383563</v>
      </c>
      <c r="F73" s="21">
        <v>0.93</v>
      </c>
      <c r="G73" s="23">
        <f>E73*F73</f>
        <v>160.31671232876715</v>
      </c>
      <c r="H73" s="69">
        <f>G73*H7+G74*H7</f>
        <v>993.3612142465756</v>
      </c>
      <c r="I73" s="23">
        <f>ROUND(H73*1.25,0)</f>
        <v>1242</v>
      </c>
      <c r="J73" s="94"/>
      <c r="K73" s="108">
        <f t="shared" si="0"/>
        <v>621</v>
      </c>
      <c r="L73" s="109">
        <f t="shared" si="1"/>
        <v>0</v>
      </c>
      <c r="M73" s="108">
        <f t="shared" si="2"/>
        <v>496.8</v>
      </c>
      <c r="N73" s="109">
        <f t="shared" si="3"/>
        <v>0</v>
      </c>
    </row>
    <row r="74" spans="1:14" ht="13.5" customHeight="1">
      <c r="A74" s="101"/>
      <c r="B74" s="6"/>
      <c r="C74" s="14"/>
      <c r="D74" s="11" t="s">
        <v>28</v>
      </c>
      <c r="E74" s="21">
        <f>'расчет ФОТ'!$H$14</f>
        <v>182.83105022831052</v>
      </c>
      <c r="F74" s="21">
        <v>0.93</v>
      </c>
      <c r="G74" s="23">
        <f>E74*F74</f>
        <v>170.0328767123288</v>
      </c>
      <c r="H74" s="69"/>
      <c r="I74" s="23"/>
      <c r="J74" s="94"/>
      <c r="K74" s="108">
        <f aca="true" t="shared" si="4" ref="K74:K137">I74*$L$3</f>
        <v>0</v>
      </c>
      <c r="L74" s="109">
        <f aca="true" t="shared" si="5" ref="L74:L137">J74*$L$3</f>
        <v>0</v>
      </c>
      <c r="M74" s="108">
        <f aca="true" t="shared" si="6" ref="M74:M137">I74*$N$3</f>
        <v>0</v>
      </c>
      <c r="N74" s="109">
        <f aca="true" t="shared" si="7" ref="N74:N137">J74*$N$3</f>
        <v>0</v>
      </c>
    </row>
    <row r="75" spans="1:14" ht="13.5" customHeight="1">
      <c r="A75" s="101"/>
      <c r="B75" s="6"/>
      <c r="C75" s="14"/>
      <c r="D75" s="4"/>
      <c r="E75" s="21"/>
      <c r="F75" s="21"/>
      <c r="G75" s="23"/>
      <c r="H75" s="69"/>
      <c r="I75" s="23"/>
      <c r="J75" s="75"/>
      <c r="K75" s="108">
        <f t="shared" si="4"/>
        <v>0</v>
      </c>
      <c r="L75" s="109">
        <f t="shared" si="5"/>
        <v>0</v>
      </c>
      <c r="M75" s="108">
        <f t="shared" si="6"/>
        <v>0</v>
      </c>
      <c r="N75" s="109">
        <f t="shared" si="7"/>
        <v>0</v>
      </c>
    </row>
    <row r="76" spans="1:14" ht="13.5" customHeight="1">
      <c r="A76" s="101"/>
      <c r="B76" s="6" t="s">
        <v>451</v>
      </c>
      <c r="C76" s="14" t="s">
        <v>30</v>
      </c>
      <c r="D76" s="11" t="s">
        <v>31</v>
      </c>
      <c r="E76" s="21">
        <f>'расчет ФОТ'!$H$13</f>
        <v>172.38356164383563</v>
      </c>
      <c r="F76" s="21">
        <v>1.37</v>
      </c>
      <c r="G76" s="23">
        <f>E76*F76</f>
        <v>236.16547945205483</v>
      </c>
      <c r="H76" s="69">
        <f>G76*H7+G77*H7</f>
        <v>1463.3385629223746</v>
      </c>
      <c r="I76" s="23">
        <f>ROUND(H76*1.25,0)</f>
        <v>1829</v>
      </c>
      <c r="J76" s="94"/>
      <c r="K76" s="108">
        <f t="shared" si="4"/>
        <v>914.5</v>
      </c>
      <c r="L76" s="109">
        <f t="shared" si="5"/>
        <v>0</v>
      </c>
      <c r="M76" s="108">
        <f t="shared" si="6"/>
        <v>731.6</v>
      </c>
      <c r="N76" s="109">
        <f t="shared" si="7"/>
        <v>0</v>
      </c>
    </row>
    <row r="77" spans="1:14" ht="13.5" customHeight="1">
      <c r="A77" s="101"/>
      <c r="B77" s="6"/>
      <c r="C77" s="14"/>
      <c r="D77" s="11" t="s">
        <v>28</v>
      </c>
      <c r="E77" s="21">
        <f>'расчет ФОТ'!$H$14</f>
        <v>182.83105022831052</v>
      </c>
      <c r="F77" s="21">
        <v>1.37</v>
      </c>
      <c r="G77" s="23">
        <f>E77*F77</f>
        <v>250.47853881278542</v>
      </c>
      <c r="H77" s="69"/>
      <c r="I77" s="23"/>
      <c r="J77" s="94"/>
      <c r="K77" s="108">
        <f t="shared" si="4"/>
        <v>0</v>
      </c>
      <c r="L77" s="109">
        <f t="shared" si="5"/>
        <v>0</v>
      </c>
      <c r="M77" s="108">
        <f t="shared" si="6"/>
        <v>0</v>
      </c>
      <c r="N77" s="109">
        <f t="shared" si="7"/>
        <v>0</v>
      </c>
    </row>
    <row r="78" spans="1:14" ht="13.5" customHeight="1">
      <c r="A78" s="101"/>
      <c r="B78" s="6"/>
      <c r="C78" s="14"/>
      <c r="D78" s="4"/>
      <c r="E78" s="21"/>
      <c r="F78" s="21"/>
      <c r="G78" s="23"/>
      <c r="H78" s="69"/>
      <c r="I78" s="23"/>
      <c r="J78" s="75"/>
      <c r="K78" s="108">
        <f t="shared" si="4"/>
        <v>0</v>
      </c>
      <c r="L78" s="109">
        <f t="shared" si="5"/>
        <v>0</v>
      </c>
      <c r="M78" s="108">
        <f t="shared" si="6"/>
        <v>0</v>
      </c>
      <c r="N78" s="109">
        <f t="shared" si="7"/>
        <v>0</v>
      </c>
    </row>
    <row r="79" spans="1:14" ht="13.5" customHeight="1">
      <c r="A79" s="101"/>
      <c r="B79" s="6" t="s">
        <v>452</v>
      </c>
      <c r="C79" s="14" t="s">
        <v>30</v>
      </c>
      <c r="D79" s="11" t="s">
        <v>31</v>
      </c>
      <c r="E79" s="21">
        <f>'расчет ФОТ'!$H$13</f>
        <v>172.38356164383563</v>
      </c>
      <c r="F79" s="21">
        <v>1.73</v>
      </c>
      <c r="G79" s="23">
        <f>E79*F79</f>
        <v>298.22356164383564</v>
      </c>
      <c r="H79" s="69">
        <f>G79*H7+G80*H7</f>
        <v>1847.8654845662104</v>
      </c>
      <c r="I79" s="23">
        <f>ROUND(H79*1.25,0)</f>
        <v>2310</v>
      </c>
      <c r="J79" s="94"/>
      <c r="K79" s="108">
        <f t="shared" si="4"/>
        <v>1155</v>
      </c>
      <c r="L79" s="109">
        <f t="shared" si="5"/>
        <v>0</v>
      </c>
      <c r="M79" s="108">
        <f t="shared" si="6"/>
        <v>924</v>
      </c>
      <c r="N79" s="109">
        <f t="shared" si="7"/>
        <v>0</v>
      </c>
    </row>
    <row r="80" spans="1:14" ht="13.5" customHeight="1">
      <c r="A80" s="101"/>
      <c r="B80" s="6"/>
      <c r="C80" s="14"/>
      <c r="D80" s="11" t="s">
        <v>28</v>
      </c>
      <c r="E80" s="21">
        <f>'расчет ФОТ'!$H$14</f>
        <v>182.83105022831052</v>
      </c>
      <c r="F80" s="21">
        <v>1.73</v>
      </c>
      <c r="G80" s="23">
        <f>E80*F80</f>
        <v>316.2977168949772</v>
      </c>
      <c r="H80" s="69"/>
      <c r="I80" s="23"/>
      <c r="J80" s="94"/>
      <c r="K80" s="108">
        <f t="shared" si="4"/>
        <v>0</v>
      </c>
      <c r="L80" s="109">
        <f t="shared" si="5"/>
        <v>0</v>
      </c>
      <c r="M80" s="108">
        <f t="shared" si="6"/>
        <v>0</v>
      </c>
      <c r="N80" s="109">
        <f t="shared" si="7"/>
        <v>0</v>
      </c>
    </row>
    <row r="81" spans="1:14" ht="13.5" customHeight="1">
      <c r="A81" s="101"/>
      <c r="B81" s="6"/>
      <c r="C81" s="14"/>
      <c r="D81" s="4"/>
      <c r="E81" s="21"/>
      <c r="F81" s="21"/>
      <c r="G81" s="19"/>
      <c r="H81" s="20"/>
      <c r="I81" s="23"/>
      <c r="J81" s="75"/>
      <c r="K81" s="108">
        <f t="shared" si="4"/>
        <v>0</v>
      </c>
      <c r="L81" s="109">
        <f t="shared" si="5"/>
        <v>0</v>
      </c>
      <c r="M81" s="108">
        <f t="shared" si="6"/>
        <v>0</v>
      </c>
      <c r="N81" s="109">
        <f t="shared" si="7"/>
        <v>0</v>
      </c>
    </row>
    <row r="82" spans="1:14" ht="13.5" customHeight="1">
      <c r="A82" s="101" t="s">
        <v>453</v>
      </c>
      <c r="B82" s="6" t="s">
        <v>454</v>
      </c>
      <c r="C82" s="14" t="s">
        <v>30</v>
      </c>
      <c r="D82" s="11" t="s">
        <v>31</v>
      </c>
      <c r="E82" s="21">
        <f>'расчет ФОТ'!$H$13</f>
        <v>172.38356164383563</v>
      </c>
      <c r="F82" s="21">
        <v>1.22</v>
      </c>
      <c r="G82" s="23">
        <f>E82*F82</f>
        <v>210.30794520547946</v>
      </c>
      <c r="H82" s="69">
        <f>G82*H7+G83*H7</f>
        <v>1308.6167419178082</v>
      </c>
      <c r="I82" s="23">
        <f>ROUND(H82*1.25,0)</f>
        <v>1636</v>
      </c>
      <c r="J82" s="94"/>
      <c r="K82" s="108">
        <f t="shared" si="4"/>
        <v>818</v>
      </c>
      <c r="L82" s="109">
        <f t="shared" si="5"/>
        <v>0</v>
      </c>
      <c r="M82" s="108">
        <f t="shared" si="6"/>
        <v>654.4000000000001</v>
      </c>
      <c r="N82" s="109">
        <f t="shared" si="7"/>
        <v>0</v>
      </c>
    </row>
    <row r="83" spans="1:14" ht="13.5" customHeight="1">
      <c r="A83" s="101"/>
      <c r="B83" s="6" t="s">
        <v>455</v>
      </c>
      <c r="C83" s="14"/>
      <c r="D83" s="11" t="s">
        <v>28</v>
      </c>
      <c r="E83" s="21">
        <f>'расчет ФОТ'!$H$14</f>
        <v>182.83105022831052</v>
      </c>
      <c r="F83" s="21">
        <v>1.23</v>
      </c>
      <c r="G83" s="23">
        <f>E83*F83</f>
        <v>224.88219178082193</v>
      </c>
      <c r="H83" s="69"/>
      <c r="I83" s="23"/>
      <c r="J83" s="94"/>
      <c r="K83" s="108">
        <f t="shared" si="4"/>
        <v>0</v>
      </c>
      <c r="L83" s="109">
        <f t="shared" si="5"/>
        <v>0</v>
      </c>
      <c r="M83" s="108">
        <f t="shared" si="6"/>
        <v>0</v>
      </c>
      <c r="N83" s="109">
        <f t="shared" si="7"/>
        <v>0</v>
      </c>
    </row>
    <row r="84" spans="1:14" ht="13.5" customHeight="1">
      <c r="A84" s="101"/>
      <c r="B84" s="6"/>
      <c r="C84" s="14"/>
      <c r="D84" s="4"/>
      <c r="E84" s="21"/>
      <c r="F84" s="21"/>
      <c r="G84" s="19"/>
      <c r="H84" s="20"/>
      <c r="I84" s="23"/>
      <c r="J84" s="75"/>
      <c r="K84" s="108">
        <f t="shared" si="4"/>
        <v>0</v>
      </c>
      <c r="L84" s="109">
        <f t="shared" si="5"/>
        <v>0</v>
      </c>
      <c r="M84" s="108">
        <f t="shared" si="6"/>
        <v>0</v>
      </c>
      <c r="N84" s="109">
        <f t="shared" si="7"/>
        <v>0</v>
      </c>
    </row>
    <row r="85" spans="1:14" ht="13.5" customHeight="1">
      <c r="A85" s="101" t="s">
        <v>456</v>
      </c>
      <c r="B85" s="6" t="s">
        <v>457</v>
      </c>
      <c r="C85" s="14" t="s">
        <v>30</v>
      </c>
      <c r="D85" s="11" t="s">
        <v>31</v>
      </c>
      <c r="E85" s="21">
        <f>'расчет ФОТ'!$H$13</f>
        <v>172.38356164383563</v>
      </c>
      <c r="F85" s="21">
        <v>1.65</v>
      </c>
      <c r="G85" s="23">
        <f>E85*F85</f>
        <v>284.4328767123288</v>
      </c>
      <c r="H85" s="69">
        <f>G85*H7+G86*H7</f>
        <v>1767.9127872146119</v>
      </c>
      <c r="I85" s="23">
        <f>ROUND(H85*1.25,0)</f>
        <v>2210</v>
      </c>
      <c r="J85" s="94"/>
      <c r="K85" s="108">
        <f t="shared" si="4"/>
        <v>1105</v>
      </c>
      <c r="L85" s="109">
        <f t="shared" si="5"/>
        <v>0</v>
      </c>
      <c r="M85" s="108">
        <f t="shared" si="6"/>
        <v>884</v>
      </c>
      <c r="N85" s="109">
        <f t="shared" si="7"/>
        <v>0</v>
      </c>
    </row>
    <row r="86" spans="1:14" ht="13.5" customHeight="1">
      <c r="A86" s="101"/>
      <c r="B86" s="6"/>
      <c r="C86" s="14"/>
      <c r="D86" s="11" t="s">
        <v>28</v>
      </c>
      <c r="E86" s="21">
        <f>'расчет ФОТ'!$H$14</f>
        <v>182.83105022831052</v>
      </c>
      <c r="F86" s="21">
        <v>1.66</v>
      </c>
      <c r="G86" s="23">
        <f>E86*F86</f>
        <v>303.49954337899544</v>
      </c>
      <c r="H86" s="69"/>
      <c r="I86" s="23"/>
      <c r="J86" s="94"/>
      <c r="K86" s="108">
        <f t="shared" si="4"/>
        <v>0</v>
      </c>
      <c r="L86" s="109">
        <f t="shared" si="5"/>
        <v>0</v>
      </c>
      <c r="M86" s="108">
        <f t="shared" si="6"/>
        <v>0</v>
      </c>
      <c r="N86" s="109">
        <f t="shared" si="7"/>
        <v>0</v>
      </c>
    </row>
    <row r="87" spans="1:14" ht="13.5" customHeight="1">
      <c r="A87" s="101"/>
      <c r="B87" s="6"/>
      <c r="C87" s="14"/>
      <c r="D87" s="4"/>
      <c r="E87" s="21"/>
      <c r="F87" s="21"/>
      <c r="G87" s="23"/>
      <c r="H87" s="69"/>
      <c r="I87" s="23"/>
      <c r="J87" s="75"/>
      <c r="K87" s="108">
        <f t="shared" si="4"/>
        <v>0</v>
      </c>
      <c r="L87" s="109">
        <f t="shared" si="5"/>
        <v>0</v>
      </c>
      <c r="M87" s="108">
        <f t="shared" si="6"/>
        <v>0</v>
      </c>
      <c r="N87" s="109">
        <f t="shared" si="7"/>
        <v>0</v>
      </c>
    </row>
    <row r="88" spans="1:14" ht="13.5" customHeight="1">
      <c r="A88" s="101" t="s">
        <v>458</v>
      </c>
      <c r="B88" s="6" t="s">
        <v>459</v>
      </c>
      <c r="C88" s="14" t="s">
        <v>460</v>
      </c>
      <c r="D88" s="11" t="s">
        <v>28</v>
      </c>
      <c r="E88" s="21">
        <f>'расчет ФОТ'!$H$14</f>
        <v>182.83105022831052</v>
      </c>
      <c r="F88" s="21">
        <v>2.23</v>
      </c>
      <c r="G88" s="23">
        <f>E88*F88</f>
        <v>407.71324200913244</v>
      </c>
      <c r="H88" s="69">
        <f>G88*H7+G89*H7</f>
        <v>2510.3680907153735</v>
      </c>
      <c r="I88" s="23">
        <f>ROUND(H88*1.25,0)</f>
        <v>3138</v>
      </c>
      <c r="J88" s="94"/>
      <c r="K88" s="108">
        <f t="shared" si="4"/>
        <v>1569</v>
      </c>
      <c r="L88" s="109">
        <f t="shared" si="5"/>
        <v>0</v>
      </c>
      <c r="M88" s="108">
        <f t="shared" si="6"/>
        <v>1255.2</v>
      </c>
      <c r="N88" s="109">
        <f t="shared" si="7"/>
        <v>0</v>
      </c>
    </row>
    <row r="89" spans="1:14" ht="13.5" customHeight="1">
      <c r="A89" s="101"/>
      <c r="B89" s="6" t="s">
        <v>461</v>
      </c>
      <c r="C89" s="14"/>
      <c r="D89" s="11" t="s">
        <v>29</v>
      </c>
      <c r="E89" s="21">
        <f>'расчет ФОТ'!$H$15</f>
        <v>191.53729071537293</v>
      </c>
      <c r="F89" s="21">
        <v>2.23</v>
      </c>
      <c r="G89" s="23">
        <f>E89*F89</f>
        <v>427.12815829528165</v>
      </c>
      <c r="H89" s="69"/>
      <c r="I89" s="23"/>
      <c r="J89" s="94"/>
      <c r="K89" s="108">
        <f t="shared" si="4"/>
        <v>0</v>
      </c>
      <c r="L89" s="109">
        <f t="shared" si="5"/>
        <v>0</v>
      </c>
      <c r="M89" s="108">
        <f t="shared" si="6"/>
        <v>0</v>
      </c>
      <c r="N89" s="109">
        <f t="shared" si="7"/>
        <v>0</v>
      </c>
    </row>
    <row r="90" spans="1:14" ht="13.5" customHeight="1">
      <c r="A90" s="101"/>
      <c r="B90" s="6"/>
      <c r="C90" s="14"/>
      <c r="D90" s="4"/>
      <c r="E90" s="21"/>
      <c r="F90" s="21"/>
      <c r="G90" s="19"/>
      <c r="H90" s="20"/>
      <c r="I90" s="23"/>
      <c r="J90" s="75"/>
      <c r="K90" s="108">
        <f t="shared" si="4"/>
        <v>0</v>
      </c>
      <c r="L90" s="109">
        <f t="shared" si="5"/>
        <v>0</v>
      </c>
      <c r="M90" s="108">
        <f t="shared" si="6"/>
        <v>0</v>
      </c>
      <c r="N90" s="109">
        <f t="shared" si="7"/>
        <v>0</v>
      </c>
    </row>
    <row r="91" spans="1:14" ht="13.5" customHeight="1">
      <c r="A91" s="101" t="s">
        <v>462</v>
      </c>
      <c r="B91" s="6" t="s">
        <v>463</v>
      </c>
      <c r="C91" s="14" t="s">
        <v>30</v>
      </c>
      <c r="D91" s="11" t="s">
        <v>31</v>
      </c>
      <c r="E91" s="21">
        <f>'расчет ФОТ'!$H$13</f>
        <v>172.38356164383563</v>
      </c>
      <c r="F91" s="21">
        <v>4.46</v>
      </c>
      <c r="G91" s="23">
        <f>E91*F91</f>
        <v>768.8306849315069</v>
      </c>
      <c r="H91" s="69">
        <f>G91*H7</f>
        <v>2311.873869589041</v>
      </c>
      <c r="I91" s="23">
        <f>ROUND(H91*1.25,0)</f>
        <v>2890</v>
      </c>
      <c r="J91" s="94"/>
      <c r="K91" s="108">
        <f t="shared" si="4"/>
        <v>1445</v>
      </c>
      <c r="L91" s="109">
        <f t="shared" si="5"/>
        <v>0</v>
      </c>
      <c r="M91" s="108">
        <f t="shared" si="6"/>
        <v>1156</v>
      </c>
      <c r="N91" s="109">
        <f t="shared" si="7"/>
        <v>0</v>
      </c>
    </row>
    <row r="92" spans="1:14" ht="13.5" customHeight="1">
      <c r="A92" s="101"/>
      <c r="B92" s="6" t="s">
        <v>464</v>
      </c>
      <c r="C92" s="14"/>
      <c r="D92" s="4"/>
      <c r="E92" s="21"/>
      <c r="F92" s="21"/>
      <c r="G92" s="19"/>
      <c r="H92" s="20"/>
      <c r="I92" s="23"/>
      <c r="J92" s="75"/>
      <c r="K92" s="108">
        <f t="shared" si="4"/>
        <v>0</v>
      </c>
      <c r="L92" s="109">
        <f t="shared" si="5"/>
        <v>0</v>
      </c>
      <c r="M92" s="108">
        <f t="shared" si="6"/>
        <v>0</v>
      </c>
      <c r="N92" s="109">
        <f t="shared" si="7"/>
        <v>0</v>
      </c>
    </row>
    <row r="93" spans="1:14" ht="13.5" customHeight="1">
      <c r="A93" s="101"/>
      <c r="B93" s="6"/>
      <c r="C93" s="14"/>
      <c r="D93" s="4"/>
      <c r="E93" s="21"/>
      <c r="F93" s="21"/>
      <c r="G93" s="19"/>
      <c r="H93" s="20"/>
      <c r="I93" s="23"/>
      <c r="J93" s="75"/>
      <c r="K93" s="108">
        <f t="shared" si="4"/>
        <v>0</v>
      </c>
      <c r="L93" s="109">
        <f t="shared" si="5"/>
        <v>0</v>
      </c>
      <c r="M93" s="108">
        <f t="shared" si="6"/>
        <v>0</v>
      </c>
      <c r="N93" s="109">
        <f t="shared" si="7"/>
        <v>0</v>
      </c>
    </row>
    <row r="94" spans="1:14" ht="21" customHeight="1">
      <c r="A94" s="101" t="s">
        <v>465</v>
      </c>
      <c r="B94" s="54" t="s">
        <v>466</v>
      </c>
      <c r="C94" s="14" t="s">
        <v>460</v>
      </c>
      <c r="D94" s="11" t="s">
        <v>28</v>
      </c>
      <c r="E94" s="21">
        <f>'расчет ФОТ'!$H$14</f>
        <v>182.83105022831052</v>
      </c>
      <c r="F94" s="21">
        <v>3.17</v>
      </c>
      <c r="G94" s="23">
        <f>E94*F94</f>
        <v>579.5744292237443</v>
      </c>
      <c r="H94" s="69">
        <f>G94*H7+G95*H7</f>
        <v>3568.55015585997</v>
      </c>
      <c r="I94" s="23">
        <f>ROUND(H94*1.25,0)</f>
        <v>4461</v>
      </c>
      <c r="J94" s="94"/>
      <c r="K94" s="108">
        <f t="shared" si="4"/>
        <v>2230.5</v>
      </c>
      <c r="L94" s="109">
        <f t="shared" si="5"/>
        <v>0</v>
      </c>
      <c r="M94" s="108">
        <f t="shared" si="6"/>
        <v>1784.4</v>
      </c>
      <c r="N94" s="109">
        <f t="shared" si="7"/>
        <v>0</v>
      </c>
    </row>
    <row r="95" spans="1:14" ht="13.5" customHeight="1">
      <c r="A95" s="101"/>
      <c r="B95" s="54" t="s">
        <v>443</v>
      </c>
      <c r="C95" s="14"/>
      <c r="D95" s="11" t="s">
        <v>29</v>
      </c>
      <c r="E95" s="21">
        <f>'расчет ФОТ'!$H$15</f>
        <v>191.53729071537293</v>
      </c>
      <c r="F95" s="21">
        <v>3.17</v>
      </c>
      <c r="G95" s="23">
        <f>E95*F95</f>
        <v>607.1732115677322</v>
      </c>
      <c r="H95" s="69"/>
      <c r="I95" s="23"/>
      <c r="J95" s="94"/>
      <c r="K95" s="108">
        <f t="shared" si="4"/>
        <v>0</v>
      </c>
      <c r="L95" s="109">
        <f t="shared" si="5"/>
        <v>0</v>
      </c>
      <c r="M95" s="108">
        <f t="shared" si="6"/>
        <v>0</v>
      </c>
      <c r="N95" s="109">
        <f t="shared" si="7"/>
        <v>0</v>
      </c>
    </row>
    <row r="96" spans="1:14" ht="13.5" customHeight="1">
      <c r="A96" s="101"/>
      <c r="B96" s="54"/>
      <c r="C96" s="14"/>
      <c r="D96" s="4"/>
      <c r="E96" s="21"/>
      <c r="F96" s="21"/>
      <c r="G96" s="23"/>
      <c r="H96" s="69"/>
      <c r="I96" s="23"/>
      <c r="J96" s="75"/>
      <c r="K96" s="108">
        <f t="shared" si="4"/>
        <v>0</v>
      </c>
      <c r="L96" s="109">
        <f t="shared" si="5"/>
        <v>0</v>
      </c>
      <c r="M96" s="108">
        <f t="shared" si="6"/>
        <v>0</v>
      </c>
      <c r="N96" s="109">
        <f t="shared" si="7"/>
        <v>0</v>
      </c>
    </row>
    <row r="97" spans="1:14" ht="13.5" customHeight="1">
      <c r="A97" s="101" t="s">
        <v>467</v>
      </c>
      <c r="B97" s="6" t="s">
        <v>468</v>
      </c>
      <c r="C97" s="14" t="s">
        <v>30</v>
      </c>
      <c r="D97" s="11" t="s">
        <v>31</v>
      </c>
      <c r="E97" s="21">
        <f>'расчет ФОТ'!$H$13</f>
        <v>172.38356164383563</v>
      </c>
      <c r="F97" s="21">
        <v>6.34</v>
      </c>
      <c r="G97" s="23">
        <f>E97*F97</f>
        <v>1092.911780821918</v>
      </c>
      <c r="H97" s="69">
        <f>G97*H7</f>
        <v>3286.3857249315074</v>
      </c>
      <c r="I97" s="23">
        <f>ROUND(H97*1.25,0)</f>
        <v>4108</v>
      </c>
      <c r="J97" s="94"/>
      <c r="K97" s="108">
        <f t="shared" si="4"/>
        <v>2054</v>
      </c>
      <c r="L97" s="109">
        <f t="shared" si="5"/>
        <v>0</v>
      </c>
      <c r="M97" s="108">
        <f t="shared" si="6"/>
        <v>1643.2</v>
      </c>
      <c r="N97" s="109">
        <f t="shared" si="7"/>
        <v>0</v>
      </c>
    </row>
    <row r="98" spans="1:14" ht="13.5" customHeight="1">
      <c r="A98" s="101"/>
      <c r="B98" s="6" t="s">
        <v>469</v>
      </c>
      <c r="C98" s="14"/>
      <c r="D98" s="4"/>
      <c r="E98" s="21"/>
      <c r="F98" s="21"/>
      <c r="G98" s="23"/>
      <c r="H98" s="69"/>
      <c r="I98" s="23"/>
      <c r="J98" s="75"/>
      <c r="K98" s="108">
        <f t="shared" si="4"/>
        <v>0</v>
      </c>
      <c r="L98" s="109">
        <f t="shared" si="5"/>
        <v>0</v>
      </c>
      <c r="M98" s="108">
        <f t="shared" si="6"/>
        <v>0</v>
      </c>
      <c r="N98" s="109">
        <f t="shared" si="7"/>
        <v>0</v>
      </c>
    </row>
    <row r="99" spans="1:14" ht="13.5" customHeight="1">
      <c r="A99" s="101"/>
      <c r="B99" s="54"/>
      <c r="C99" s="14"/>
      <c r="D99" s="4"/>
      <c r="E99" s="21"/>
      <c r="F99" s="21"/>
      <c r="G99" s="23"/>
      <c r="H99" s="69"/>
      <c r="I99" s="23"/>
      <c r="J99" s="75"/>
      <c r="K99" s="108">
        <f t="shared" si="4"/>
        <v>0</v>
      </c>
      <c r="L99" s="109">
        <f t="shared" si="5"/>
        <v>0</v>
      </c>
      <c r="M99" s="108">
        <f t="shared" si="6"/>
        <v>0</v>
      </c>
      <c r="N99" s="109">
        <f t="shared" si="7"/>
        <v>0</v>
      </c>
    </row>
    <row r="100" spans="1:14" ht="13.5" customHeight="1">
      <c r="A100" s="101" t="s">
        <v>470</v>
      </c>
      <c r="B100" s="6" t="s">
        <v>471</v>
      </c>
      <c r="C100" s="14" t="s">
        <v>33</v>
      </c>
      <c r="D100" s="11" t="s">
        <v>31</v>
      </c>
      <c r="E100" s="21">
        <f>'расчет ФОТ'!$H$13</f>
        <v>172.38356164383563</v>
      </c>
      <c r="F100" s="21">
        <v>4.6</v>
      </c>
      <c r="G100" s="23">
        <f>E100*F100</f>
        <v>792.9643835616439</v>
      </c>
      <c r="H100" s="69">
        <f>G100*H7</f>
        <v>2384.4439013698634</v>
      </c>
      <c r="I100" s="23">
        <f>ROUND(H100*1.25,0)</f>
        <v>2981</v>
      </c>
      <c r="J100" s="94"/>
      <c r="K100" s="108">
        <f t="shared" si="4"/>
        <v>1490.5</v>
      </c>
      <c r="L100" s="109">
        <f t="shared" si="5"/>
        <v>0</v>
      </c>
      <c r="M100" s="108">
        <f t="shared" si="6"/>
        <v>1192.4</v>
      </c>
      <c r="N100" s="109">
        <f t="shared" si="7"/>
        <v>0</v>
      </c>
    </row>
    <row r="101" spans="1:14" ht="13.5" customHeight="1">
      <c r="A101" s="101"/>
      <c r="B101" s="6" t="s">
        <v>472</v>
      </c>
      <c r="C101" s="14" t="s">
        <v>34</v>
      </c>
      <c r="D101" s="4"/>
      <c r="E101" s="21"/>
      <c r="F101" s="21"/>
      <c r="G101" s="23"/>
      <c r="H101" s="69"/>
      <c r="I101" s="23"/>
      <c r="J101" s="75"/>
      <c r="K101" s="108">
        <f t="shared" si="4"/>
        <v>0</v>
      </c>
      <c r="L101" s="109">
        <f t="shared" si="5"/>
        <v>0</v>
      </c>
      <c r="M101" s="108">
        <f t="shared" si="6"/>
        <v>0</v>
      </c>
      <c r="N101" s="109">
        <f t="shared" si="7"/>
        <v>0</v>
      </c>
    </row>
    <row r="102" spans="1:14" ht="13.5" customHeight="1">
      <c r="A102" s="101"/>
      <c r="B102" s="6"/>
      <c r="C102" s="14"/>
      <c r="D102" s="4"/>
      <c r="E102" s="21"/>
      <c r="F102" s="21"/>
      <c r="G102" s="23"/>
      <c r="H102" s="69"/>
      <c r="I102" s="23"/>
      <c r="J102" s="75"/>
      <c r="K102" s="108">
        <f t="shared" si="4"/>
        <v>0</v>
      </c>
      <c r="L102" s="109">
        <f t="shared" si="5"/>
        <v>0</v>
      </c>
      <c r="M102" s="108">
        <f t="shared" si="6"/>
        <v>0</v>
      </c>
      <c r="N102" s="109">
        <f t="shared" si="7"/>
        <v>0</v>
      </c>
    </row>
    <row r="103" spans="1:14" ht="13.5" customHeight="1">
      <c r="A103" s="101" t="s">
        <v>473</v>
      </c>
      <c r="B103" s="6" t="s">
        <v>474</v>
      </c>
      <c r="C103" s="14" t="s">
        <v>30</v>
      </c>
      <c r="D103" s="11" t="s">
        <v>31</v>
      </c>
      <c r="E103" s="21">
        <f>'расчет ФОТ'!$H$13</f>
        <v>172.38356164383563</v>
      </c>
      <c r="F103" s="21">
        <v>3.8</v>
      </c>
      <c r="G103" s="23">
        <f>E103*F103</f>
        <v>655.0575342465754</v>
      </c>
      <c r="H103" s="69">
        <f>G103*H7</f>
        <v>1969.7580054794523</v>
      </c>
      <c r="I103" s="23">
        <f>ROUND(H103*1.25,0)</f>
        <v>2462</v>
      </c>
      <c r="J103" s="94"/>
      <c r="K103" s="108">
        <f t="shared" si="4"/>
        <v>1231</v>
      </c>
      <c r="L103" s="109">
        <f t="shared" si="5"/>
        <v>0</v>
      </c>
      <c r="M103" s="108">
        <f t="shared" si="6"/>
        <v>984.8000000000001</v>
      </c>
      <c r="N103" s="109">
        <f t="shared" si="7"/>
        <v>0</v>
      </c>
    </row>
    <row r="104" spans="1:14" ht="13.5" customHeight="1">
      <c r="A104" s="101"/>
      <c r="B104" s="6" t="s">
        <v>475</v>
      </c>
      <c r="C104" s="14"/>
      <c r="D104" s="4"/>
      <c r="E104" s="21"/>
      <c r="F104" s="21"/>
      <c r="G104" s="23"/>
      <c r="H104" s="69"/>
      <c r="I104" s="23"/>
      <c r="J104" s="105"/>
      <c r="K104" s="108">
        <f t="shared" si="4"/>
        <v>0</v>
      </c>
      <c r="L104" s="109">
        <f t="shared" si="5"/>
        <v>0</v>
      </c>
      <c r="M104" s="108">
        <f t="shared" si="6"/>
        <v>0</v>
      </c>
      <c r="N104" s="109">
        <f t="shared" si="7"/>
        <v>0</v>
      </c>
    </row>
    <row r="105" spans="1:14" ht="13.5" customHeight="1">
      <c r="A105" s="101"/>
      <c r="B105" s="6"/>
      <c r="C105" s="14"/>
      <c r="D105" s="4"/>
      <c r="E105" s="21"/>
      <c r="F105" s="21"/>
      <c r="G105" s="23"/>
      <c r="H105" s="69"/>
      <c r="I105" s="23"/>
      <c r="J105" s="75"/>
      <c r="K105" s="108">
        <f t="shared" si="4"/>
        <v>0</v>
      </c>
      <c r="L105" s="109">
        <f t="shared" si="5"/>
        <v>0</v>
      </c>
      <c r="M105" s="108">
        <f t="shared" si="6"/>
        <v>0</v>
      </c>
      <c r="N105" s="109">
        <f t="shared" si="7"/>
        <v>0</v>
      </c>
    </row>
    <row r="106" spans="1:14" ht="13.5" customHeight="1">
      <c r="A106" s="101" t="s">
        <v>476</v>
      </c>
      <c r="B106" s="6" t="s">
        <v>477</v>
      </c>
      <c r="C106" s="14" t="s">
        <v>30</v>
      </c>
      <c r="D106" s="11" t="s">
        <v>31</v>
      </c>
      <c r="E106" s="21">
        <f>'расчет ФОТ'!$H$13</f>
        <v>172.38356164383563</v>
      </c>
      <c r="F106" s="21">
        <v>5</v>
      </c>
      <c r="G106" s="23">
        <f>E106*F106</f>
        <v>861.9178082191781</v>
      </c>
      <c r="H106" s="69">
        <f>G106*H7</f>
        <v>2591.7868493150686</v>
      </c>
      <c r="I106" s="23">
        <f>ROUND(H106*1.25,0)</f>
        <v>3240</v>
      </c>
      <c r="J106" s="94"/>
      <c r="K106" s="108">
        <f t="shared" si="4"/>
        <v>1620</v>
      </c>
      <c r="L106" s="109">
        <f t="shared" si="5"/>
        <v>0</v>
      </c>
      <c r="M106" s="108">
        <f t="shared" si="6"/>
        <v>1296</v>
      </c>
      <c r="N106" s="109">
        <f t="shared" si="7"/>
        <v>0</v>
      </c>
    </row>
    <row r="107" spans="1:14" ht="13.5" customHeight="1">
      <c r="A107" s="101"/>
      <c r="B107" s="6" t="s">
        <v>478</v>
      </c>
      <c r="C107" s="14"/>
      <c r="D107" s="4"/>
      <c r="E107" s="21"/>
      <c r="F107" s="21"/>
      <c r="G107" s="23"/>
      <c r="H107" s="69"/>
      <c r="I107" s="23"/>
      <c r="J107" s="75"/>
      <c r="K107" s="108">
        <f t="shared" si="4"/>
        <v>0</v>
      </c>
      <c r="L107" s="109">
        <f t="shared" si="5"/>
        <v>0</v>
      </c>
      <c r="M107" s="108">
        <f t="shared" si="6"/>
        <v>0</v>
      </c>
      <c r="N107" s="109">
        <f t="shared" si="7"/>
        <v>0</v>
      </c>
    </row>
    <row r="108" spans="1:14" ht="13.5" customHeight="1">
      <c r="A108" s="101"/>
      <c r="B108" s="6"/>
      <c r="C108" s="14"/>
      <c r="D108" s="4"/>
      <c r="E108" s="21"/>
      <c r="F108" s="21"/>
      <c r="G108" s="23"/>
      <c r="H108" s="69"/>
      <c r="I108" s="23"/>
      <c r="J108" s="75"/>
      <c r="K108" s="108">
        <f t="shared" si="4"/>
        <v>0</v>
      </c>
      <c r="L108" s="109">
        <f t="shared" si="5"/>
        <v>0</v>
      </c>
      <c r="M108" s="108">
        <f t="shared" si="6"/>
        <v>0</v>
      </c>
      <c r="N108" s="109">
        <f t="shared" si="7"/>
        <v>0</v>
      </c>
    </row>
    <row r="109" spans="1:14" ht="13.5" customHeight="1">
      <c r="A109" s="101" t="s">
        <v>479</v>
      </c>
      <c r="B109" s="6" t="s">
        <v>480</v>
      </c>
      <c r="C109" s="14" t="s">
        <v>481</v>
      </c>
      <c r="D109" s="11" t="s">
        <v>31</v>
      </c>
      <c r="E109" s="21">
        <f>'расчет ФОТ'!$H$13</f>
        <v>172.38356164383563</v>
      </c>
      <c r="F109" s="21">
        <v>0.72</v>
      </c>
      <c r="G109" s="23">
        <f>E109*F109</f>
        <v>124.11616438356165</v>
      </c>
      <c r="H109" s="69">
        <f>G109*H7</f>
        <v>373.2173063013699</v>
      </c>
      <c r="I109" s="23">
        <f>ROUND(H109*1.25,0)</f>
        <v>467</v>
      </c>
      <c r="J109" s="94">
        <f>ROUND(H109*1.298,0)</f>
        <v>484</v>
      </c>
      <c r="K109" s="108">
        <f t="shared" si="4"/>
        <v>233.5</v>
      </c>
      <c r="L109" s="109">
        <f t="shared" si="5"/>
        <v>242</v>
      </c>
      <c r="M109" s="108">
        <f t="shared" si="6"/>
        <v>186.8</v>
      </c>
      <c r="N109" s="109">
        <f t="shared" si="7"/>
        <v>193.60000000000002</v>
      </c>
    </row>
    <row r="110" spans="1:14" ht="13.5" customHeight="1">
      <c r="A110" s="101"/>
      <c r="B110" s="6" t="s">
        <v>482</v>
      </c>
      <c r="C110" s="14"/>
      <c r="D110" s="4"/>
      <c r="E110" s="21"/>
      <c r="F110" s="21"/>
      <c r="G110" s="23"/>
      <c r="H110" s="69"/>
      <c r="I110" s="23"/>
      <c r="J110" s="75"/>
      <c r="K110" s="108">
        <f t="shared" si="4"/>
        <v>0</v>
      </c>
      <c r="L110" s="109">
        <f t="shared" si="5"/>
        <v>0</v>
      </c>
      <c r="M110" s="108">
        <f t="shared" si="6"/>
        <v>0</v>
      </c>
      <c r="N110" s="109">
        <f t="shared" si="7"/>
        <v>0</v>
      </c>
    </row>
    <row r="111" spans="1:14" ht="13.5" customHeight="1">
      <c r="A111" s="101"/>
      <c r="B111" s="6" t="s">
        <v>483</v>
      </c>
      <c r="C111" s="14"/>
      <c r="D111" s="4"/>
      <c r="E111" s="21"/>
      <c r="F111" s="21"/>
      <c r="G111" s="19"/>
      <c r="H111" s="20"/>
      <c r="I111" s="23"/>
      <c r="J111" s="75"/>
      <c r="K111" s="108">
        <f t="shared" si="4"/>
        <v>0</v>
      </c>
      <c r="L111" s="109">
        <f t="shared" si="5"/>
        <v>0</v>
      </c>
      <c r="M111" s="108">
        <f t="shared" si="6"/>
        <v>0</v>
      </c>
      <c r="N111" s="109">
        <f t="shared" si="7"/>
        <v>0</v>
      </c>
    </row>
    <row r="112" spans="1:14" ht="13.5" customHeight="1">
      <c r="A112" s="101"/>
      <c r="B112" s="6"/>
      <c r="C112" s="14"/>
      <c r="D112" s="4"/>
      <c r="E112" s="21"/>
      <c r="F112" s="21"/>
      <c r="G112" s="19"/>
      <c r="H112" s="20"/>
      <c r="I112" s="23"/>
      <c r="J112" s="75"/>
      <c r="K112" s="108">
        <f t="shared" si="4"/>
        <v>0</v>
      </c>
      <c r="L112" s="109">
        <f t="shared" si="5"/>
        <v>0</v>
      </c>
      <c r="M112" s="108">
        <f t="shared" si="6"/>
        <v>0</v>
      </c>
      <c r="N112" s="109">
        <f t="shared" si="7"/>
        <v>0</v>
      </c>
    </row>
    <row r="113" spans="1:14" ht="13.5" customHeight="1">
      <c r="A113" s="101" t="s">
        <v>484</v>
      </c>
      <c r="B113" s="6" t="s">
        <v>485</v>
      </c>
      <c r="C113" s="14" t="s">
        <v>30</v>
      </c>
      <c r="D113" s="11" t="s">
        <v>31</v>
      </c>
      <c r="E113" s="21">
        <f>'расчет ФОТ'!$H$13</f>
        <v>172.38356164383563</v>
      </c>
      <c r="F113" s="21">
        <v>0.75</v>
      </c>
      <c r="G113" s="23">
        <f>E113*F113</f>
        <v>129.28767123287673</v>
      </c>
      <c r="H113" s="69">
        <f>G113*H7+G114*H7</f>
        <v>801.0977534246576</v>
      </c>
      <c r="I113" s="23">
        <f>ROUND(H113*1.25,0)</f>
        <v>1001</v>
      </c>
      <c r="J113" s="94"/>
      <c r="K113" s="108">
        <f t="shared" si="4"/>
        <v>500.5</v>
      </c>
      <c r="L113" s="109">
        <f t="shared" si="5"/>
        <v>0</v>
      </c>
      <c r="M113" s="108">
        <f t="shared" si="6"/>
        <v>400.40000000000003</v>
      </c>
      <c r="N113" s="109">
        <f t="shared" si="7"/>
        <v>0</v>
      </c>
    </row>
    <row r="114" spans="1:14" ht="13.5" customHeight="1">
      <c r="A114" s="101"/>
      <c r="B114" s="6" t="s">
        <v>486</v>
      </c>
      <c r="C114" s="14"/>
      <c r="D114" s="11" t="s">
        <v>28</v>
      </c>
      <c r="E114" s="21">
        <f>'расчет ФОТ'!$H$14</f>
        <v>182.83105022831052</v>
      </c>
      <c r="F114" s="21">
        <v>0.75</v>
      </c>
      <c r="G114" s="23">
        <f>E114*F114</f>
        <v>137.1232876712329</v>
      </c>
      <c r="H114" s="69"/>
      <c r="I114" s="23"/>
      <c r="J114" s="94"/>
      <c r="K114" s="108">
        <f t="shared" si="4"/>
        <v>0</v>
      </c>
      <c r="L114" s="109">
        <f t="shared" si="5"/>
        <v>0</v>
      </c>
      <c r="M114" s="108">
        <f t="shared" si="6"/>
        <v>0</v>
      </c>
      <c r="N114" s="109">
        <f t="shared" si="7"/>
        <v>0</v>
      </c>
    </row>
    <row r="115" spans="1:14" ht="13.5" customHeight="1">
      <c r="A115" s="101"/>
      <c r="B115" s="6"/>
      <c r="C115" s="14"/>
      <c r="D115" s="4"/>
      <c r="E115" s="21"/>
      <c r="F115" s="21"/>
      <c r="G115" s="23"/>
      <c r="H115" s="69"/>
      <c r="I115" s="23"/>
      <c r="J115" s="75"/>
      <c r="K115" s="108">
        <f t="shared" si="4"/>
        <v>0</v>
      </c>
      <c r="L115" s="109">
        <f t="shared" si="5"/>
        <v>0</v>
      </c>
      <c r="M115" s="108">
        <f t="shared" si="6"/>
        <v>0</v>
      </c>
      <c r="N115" s="109">
        <f t="shared" si="7"/>
        <v>0</v>
      </c>
    </row>
    <row r="116" spans="1:14" ht="13.5" customHeight="1">
      <c r="A116" s="101" t="s">
        <v>487</v>
      </c>
      <c r="B116" s="6" t="s">
        <v>488</v>
      </c>
      <c r="C116" s="14" t="s">
        <v>35</v>
      </c>
      <c r="D116" s="11" t="s">
        <v>28</v>
      </c>
      <c r="E116" s="21">
        <f>'расчет ФОТ'!$H$14</f>
        <v>182.83105022831052</v>
      </c>
      <c r="F116" s="21">
        <v>8</v>
      </c>
      <c r="G116" s="23">
        <f>E116*F116</f>
        <v>1462.6484018264841</v>
      </c>
      <c r="H116" s="69">
        <f>G116*H7</f>
        <v>4398.183744292238</v>
      </c>
      <c r="I116" s="23">
        <f>ROUND(H116*1.25,0)</f>
        <v>5498</v>
      </c>
      <c r="J116" s="94"/>
      <c r="K116" s="108">
        <f t="shared" si="4"/>
        <v>2749</v>
      </c>
      <c r="L116" s="109">
        <f t="shared" si="5"/>
        <v>0</v>
      </c>
      <c r="M116" s="108">
        <f t="shared" si="6"/>
        <v>2199.2000000000003</v>
      </c>
      <c r="N116" s="109">
        <f t="shared" si="7"/>
        <v>0</v>
      </c>
    </row>
    <row r="117" spans="1:14" ht="13.5" customHeight="1">
      <c r="A117" s="101"/>
      <c r="B117" s="6" t="s">
        <v>489</v>
      </c>
      <c r="C117" s="14"/>
      <c r="D117" s="4"/>
      <c r="E117" s="21"/>
      <c r="F117" s="21"/>
      <c r="G117" s="19"/>
      <c r="H117" s="20"/>
      <c r="I117" s="23"/>
      <c r="J117" s="75"/>
      <c r="K117" s="108">
        <f t="shared" si="4"/>
        <v>0</v>
      </c>
      <c r="L117" s="109">
        <f t="shared" si="5"/>
        <v>0</v>
      </c>
      <c r="M117" s="108">
        <f t="shared" si="6"/>
        <v>0</v>
      </c>
      <c r="N117" s="109">
        <f t="shared" si="7"/>
        <v>0</v>
      </c>
    </row>
    <row r="118" spans="1:14" ht="13.5" customHeight="1">
      <c r="A118" s="101"/>
      <c r="B118" s="6" t="s">
        <v>490</v>
      </c>
      <c r="C118" s="14"/>
      <c r="D118" s="4"/>
      <c r="E118" s="21"/>
      <c r="F118" s="21"/>
      <c r="G118" s="23"/>
      <c r="H118" s="69"/>
      <c r="I118" s="23"/>
      <c r="J118" s="75"/>
      <c r="K118" s="108">
        <f t="shared" si="4"/>
        <v>0</v>
      </c>
      <c r="L118" s="109">
        <f t="shared" si="5"/>
        <v>0</v>
      </c>
      <c r="M118" s="108">
        <f t="shared" si="6"/>
        <v>0</v>
      </c>
      <c r="N118" s="109">
        <f t="shared" si="7"/>
        <v>0</v>
      </c>
    </row>
    <row r="119" spans="1:14" ht="13.5" customHeight="1">
      <c r="A119" s="101"/>
      <c r="B119" s="6"/>
      <c r="C119" s="14"/>
      <c r="D119" s="4"/>
      <c r="E119" s="21"/>
      <c r="F119" s="21"/>
      <c r="G119" s="23"/>
      <c r="H119" s="69"/>
      <c r="I119" s="23"/>
      <c r="J119" s="75"/>
      <c r="K119" s="108">
        <f t="shared" si="4"/>
        <v>0</v>
      </c>
      <c r="L119" s="109">
        <f t="shared" si="5"/>
        <v>0</v>
      </c>
      <c r="M119" s="108">
        <f t="shared" si="6"/>
        <v>0</v>
      </c>
      <c r="N119" s="109">
        <f t="shared" si="7"/>
        <v>0</v>
      </c>
    </row>
    <row r="120" spans="1:14" ht="13.5" customHeight="1">
      <c r="A120" s="101" t="s">
        <v>491</v>
      </c>
      <c r="B120" s="6" t="s">
        <v>492</v>
      </c>
      <c r="C120" s="14" t="s">
        <v>493</v>
      </c>
      <c r="D120" s="11" t="s">
        <v>31</v>
      </c>
      <c r="E120" s="21">
        <f>'расчет ФОТ'!$H$13</f>
        <v>172.38356164383563</v>
      </c>
      <c r="F120" s="21">
        <v>2.05</v>
      </c>
      <c r="G120" s="23">
        <f>E120*F120</f>
        <v>353.386301369863</v>
      </c>
      <c r="H120" s="69">
        <f>G120*H7+G121*H7</f>
        <v>2189.667192694064</v>
      </c>
      <c r="I120" s="23">
        <f>ROUND(H120*1.25,0)</f>
        <v>2737</v>
      </c>
      <c r="J120" s="94"/>
      <c r="K120" s="108">
        <f t="shared" si="4"/>
        <v>1368.5</v>
      </c>
      <c r="L120" s="109">
        <f t="shared" si="5"/>
        <v>0</v>
      </c>
      <c r="M120" s="108">
        <f t="shared" si="6"/>
        <v>1094.8</v>
      </c>
      <c r="N120" s="109">
        <f t="shared" si="7"/>
        <v>0</v>
      </c>
    </row>
    <row r="121" spans="1:14" ht="13.5" customHeight="1">
      <c r="A121" s="101"/>
      <c r="B121" s="6" t="s">
        <v>494</v>
      </c>
      <c r="C121" s="14"/>
      <c r="D121" s="11" t="s">
        <v>28</v>
      </c>
      <c r="E121" s="21">
        <f>'расчет ФОТ'!$H$14</f>
        <v>182.83105022831052</v>
      </c>
      <c r="F121" s="21">
        <v>2.05</v>
      </c>
      <c r="G121" s="23">
        <f>E121*F121</f>
        <v>374.80365296803654</v>
      </c>
      <c r="H121" s="69"/>
      <c r="I121" s="23"/>
      <c r="J121" s="94"/>
      <c r="K121" s="108">
        <f t="shared" si="4"/>
        <v>0</v>
      </c>
      <c r="L121" s="109">
        <f t="shared" si="5"/>
        <v>0</v>
      </c>
      <c r="M121" s="108">
        <f t="shared" si="6"/>
        <v>0</v>
      </c>
      <c r="N121" s="109">
        <f t="shared" si="7"/>
        <v>0</v>
      </c>
    </row>
    <row r="122" spans="1:14" ht="13.5" customHeight="1">
      <c r="A122" s="101"/>
      <c r="B122" s="6"/>
      <c r="C122" s="14"/>
      <c r="D122" s="4"/>
      <c r="E122" s="21"/>
      <c r="F122" s="21"/>
      <c r="G122" s="19"/>
      <c r="H122" s="20"/>
      <c r="I122" s="23"/>
      <c r="J122" s="75"/>
      <c r="K122" s="108">
        <f t="shared" si="4"/>
        <v>0</v>
      </c>
      <c r="L122" s="109">
        <f t="shared" si="5"/>
        <v>0</v>
      </c>
      <c r="M122" s="108">
        <f t="shared" si="6"/>
        <v>0</v>
      </c>
      <c r="N122" s="109">
        <f t="shared" si="7"/>
        <v>0</v>
      </c>
    </row>
    <row r="123" spans="1:14" ht="13.5" customHeight="1">
      <c r="A123" s="101" t="s">
        <v>495</v>
      </c>
      <c r="B123" s="6" t="s">
        <v>496</v>
      </c>
      <c r="C123" s="14" t="s">
        <v>425</v>
      </c>
      <c r="D123" s="11" t="s">
        <v>31</v>
      </c>
      <c r="E123" s="21">
        <f>'расчет ФОТ'!$H$13</f>
        <v>172.38356164383563</v>
      </c>
      <c r="F123" s="21">
        <v>0.93</v>
      </c>
      <c r="G123" s="23">
        <f>E123*F123</f>
        <v>160.31671232876715</v>
      </c>
      <c r="H123" s="69">
        <f>G123*H7+G124*H7</f>
        <v>998.8589439269408</v>
      </c>
      <c r="I123" s="23">
        <f>ROUND(H123*1.25,0)</f>
        <v>1249</v>
      </c>
      <c r="J123" s="94"/>
      <c r="K123" s="108">
        <f t="shared" si="4"/>
        <v>624.5</v>
      </c>
      <c r="L123" s="109">
        <f t="shared" si="5"/>
        <v>0</v>
      </c>
      <c r="M123" s="108">
        <f t="shared" si="6"/>
        <v>499.6</v>
      </c>
      <c r="N123" s="109">
        <f t="shared" si="7"/>
        <v>0</v>
      </c>
    </row>
    <row r="124" spans="1:14" ht="13.5" customHeight="1">
      <c r="A124" s="101"/>
      <c r="B124" s="6"/>
      <c r="C124" s="14"/>
      <c r="D124" s="11" t="s">
        <v>28</v>
      </c>
      <c r="E124" s="21">
        <f>'расчет ФОТ'!$H$14</f>
        <v>182.83105022831052</v>
      </c>
      <c r="F124" s="21">
        <v>0.94</v>
      </c>
      <c r="G124" s="23">
        <f>E124*F124</f>
        <v>171.86118721461187</v>
      </c>
      <c r="H124" s="69"/>
      <c r="I124" s="23"/>
      <c r="J124" s="94"/>
      <c r="K124" s="108">
        <f t="shared" si="4"/>
        <v>0</v>
      </c>
      <c r="L124" s="109">
        <f t="shared" si="5"/>
        <v>0</v>
      </c>
      <c r="M124" s="108">
        <f t="shared" si="6"/>
        <v>0</v>
      </c>
      <c r="N124" s="109">
        <f t="shared" si="7"/>
        <v>0</v>
      </c>
    </row>
    <row r="125" spans="1:14" ht="13.5" customHeight="1">
      <c r="A125" s="101"/>
      <c r="B125" s="6"/>
      <c r="C125" s="14"/>
      <c r="D125" s="4"/>
      <c r="E125" s="21"/>
      <c r="F125" s="21"/>
      <c r="G125" s="23"/>
      <c r="H125" s="69"/>
      <c r="I125" s="23"/>
      <c r="J125" s="75"/>
      <c r="K125" s="108">
        <f t="shared" si="4"/>
        <v>0</v>
      </c>
      <c r="L125" s="109">
        <f t="shared" si="5"/>
        <v>0</v>
      </c>
      <c r="M125" s="108">
        <f t="shared" si="6"/>
        <v>0</v>
      </c>
      <c r="N125" s="109">
        <f t="shared" si="7"/>
        <v>0</v>
      </c>
    </row>
    <row r="126" spans="1:14" ht="13.5" customHeight="1">
      <c r="A126" s="101" t="s">
        <v>497</v>
      </c>
      <c r="B126" s="6" t="s">
        <v>498</v>
      </c>
      <c r="C126" s="14" t="s">
        <v>499</v>
      </c>
      <c r="D126" s="11" t="s">
        <v>31</v>
      </c>
      <c r="E126" s="21">
        <f>'расчет ФОТ'!$H$13</f>
        <v>172.38356164383563</v>
      </c>
      <c r="F126" s="21">
        <v>0.79</v>
      </c>
      <c r="G126" s="23">
        <f>E126*F126</f>
        <v>136.18301369863016</v>
      </c>
      <c r="H126" s="69">
        <f>G126*H7+G127*H7</f>
        <v>843.8229669406394</v>
      </c>
      <c r="I126" s="23">
        <f>ROUND(H126*1.25,0)</f>
        <v>1055</v>
      </c>
      <c r="J126" s="94"/>
      <c r="K126" s="108">
        <f t="shared" si="4"/>
        <v>527.5</v>
      </c>
      <c r="L126" s="109">
        <f t="shared" si="5"/>
        <v>0</v>
      </c>
      <c r="M126" s="108">
        <f t="shared" si="6"/>
        <v>422</v>
      </c>
      <c r="N126" s="109">
        <f t="shared" si="7"/>
        <v>0</v>
      </c>
    </row>
    <row r="127" spans="1:14" ht="13.5" customHeight="1">
      <c r="A127" s="101"/>
      <c r="B127" s="6"/>
      <c r="C127" s="14"/>
      <c r="D127" s="11" t="s">
        <v>28</v>
      </c>
      <c r="E127" s="21">
        <f>'расчет ФОТ'!$H$14</f>
        <v>182.83105022831052</v>
      </c>
      <c r="F127" s="21">
        <v>0.79</v>
      </c>
      <c r="G127" s="23">
        <f>E127*F127</f>
        <v>144.4365296803653</v>
      </c>
      <c r="H127" s="69"/>
      <c r="I127" s="23"/>
      <c r="J127" s="94"/>
      <c r="K127" s="108">
        <f t="shared" si="4"/>
        <v>0</v>
      </c>
      <c r="L127" s="109">
        <f t="shared" si="5"/>
        <v>0</v>
      </c>
      <c r="M127" s="108">
        <f t="shared" si="6"/>
        <v>0</v>
      </c>
      <c r="N127" s="109">
        <f t="shared" si="7"/>
        <v>0</v>
      </c>
    </row>
    <row r="128" spans="1:14" ht="14.25" customHeight="1">
      <c r="A128" s="101"/>
      <c r="B128" s="6"/>
      <c r="C128" s="14"/>
      <c r="D128" s="4"/>
      <c r="E128" s="21"/>
      <c r="F128" s="21"/>
      <c r="G128" s="23"/>
      <c r="H128" s="69"/>
      <c r="I128" s="23"/>
      <c r="J128" s="75"/>
      <c r="K128" s="108">
        <f t="shared" si="4"/>
        <v>0</v>
      </c>
      <c r="L128" s="109">
        <f t="shared" si="5"/>
        <v>0</v>
      </c>
      <c r="M128" s="108">
        <f t="shared" si="6"/>
        <v>0</v>
      </c>
      <c r="N128" s="109">
        <f t="shared" si="7"/>
        <v>0</v>
      </c>
    </row>
    <row r="129" spans="1:14" ht="24" customHeight="1">
      <c r="A129" s="101" t="s">
        <v>500</v>
      </c>
      <c r="B129" s="6" t="s">
        <v>501</v>
      </c>
      <c r="C129" s="14" t="s">
        <v>502</v>
      </c>
      <c r="D129" s="11" t="s">
        <v>31</v>
      </c>
      <c r="E129" s="21">
        <f>'расчет ФОТ'!$H$13</f>
        <v>172.38356164383563</v>
      </c>
      <c r="F129" s="21">
        <v>0.63</v>
      </c>
      <c r="G129" s="23">
        <f>E129*F129</f>
        <v>108.60164383561646</v>
      </c>
      <c r="H129" s="69">
        <f>G129*H7</f>
        <v>326.5651430136987</v>
      </c>
      <c r="I129" s="23">
        <f>ROUND(H129*1.25,0)</f>
        <v>408</v>
      </c>
      <c r="J129" s="94"/>
      <c r="K129" s="108">
        <f t="shared" si="4"/>
        <v>204</v>
      </c>
      <c r="L129" s="109">
        <f t="shared" si="5"/>
        <v>0</v>
      </c>
      <c r="M129" s="108">
        <f t="shared" si="6"/>
        <v>163.20000000000002</v>
      </c>
      <c r="N129" s="109">
        <f t="shared" si="7"/>
        <v>0</v>
      </c>
    </row>
    <row r="130" spans="1:14" ht="12.75" customHeight="1">
      <c r="A130" s="101"/>
      <c r="B130" s="6"/>
      <c r="C130" s="14"/>
      <c r="D130" s="4"/>
      <c r="E130" s="21"/>
      <c r="F130" s="21"/>
      <c r="G130" s="19"/>
      <c r="H130" s="20"/>
      <c r="I130" s="23"/>
      <c r="J130" s="75"/>
      <c r="K130" s="108">
        <f t="shared" si="4"/>
        <v>0</v>
      </c>
      <c r="L130" s="109">
        <f t="shared" si="5"/>
        <v>0</v>
      </c>
      <c r="M130" s="108">
        <f t="shared" si="6"/>
        <v>0</v>
      </c>
      <c r="N130" s="109">
        <f t="shared" si="7"/>
        <v>0</v>
      </c>
    </row>
    <row r="131" spans="1:14" ht="12.75" customHeight="1">
      <c r="A131" s="101" t="s">
        <v>503</v>
      </c>
      <c r="B131" s="6" t="s">
        <v>504</v>
      </c>
      <c r="C131" s="14" t="s">
        <v>505</v>
      </c>
      <c r="D131" s="11" t="s">
        <v>31</v>
      </c>
      <c r="E131" s="21">
        <f>'расчет ФОТ'!$H$13</f>
        <v>172.38356164383563</v>
      </c>
      <c r="F131" s="21">
        <v>1.44</v>
      </c>
      <c r="G131" s="23">
        <f>E131*F131</f>
        <v>248.2323287671233</v>
      </c>
      <c r="H131" s="69">
        <f>G131*H7</f>
        <v>746.4346126027398</v>
      </c>
      <c r="I131" s="23">
        <f>ROUND(H131*1.25,0)</f>
        <v>933</v>
      </c>
      <c r="J131" s="94"/>
      <c r="K131" s="108">
        <f t="shared" si="4"/>
        <v>466.5</v>
      </c>
      <c r="L131" s="109">
        <f t="shared" si="5"/>
        <v>0</v>
      </c>
      <c r="M131" s="108">
        <f t="shared" si="6"/>
        <v>373.20000000000005</v>
      </c>
      <c r="N131" s="109">
        <f t="shared" si="7"/>
        <v>0</v>
      </c>
    </row>
    <row r="132" spans="1:14" ht="12.75" customHeight="1">
      <c r="A132" s="101"/>
      <c r="B132" s="6"/>
      <c r="C132" s="14"/>
      <c r="D132" s="4"/>
      <c r="E132" s="21"/>
      <c r="F132" s="21"/>
      <c r="G132" s="23"/>
      <c r="H132" s="69"/>
      <c r="I132" s="23"/>
      <c r="J132" s="75"/>
      <c r="K132" s="108">
        <f t="shared" si="4"/>
        <v>0</v>
      </c>
      <c r="L132" s="109">
        <f t="shared" si="5"/>
        <v>0</v>
      </c>
      <c r="M132" s="108">
        <f t="shared" si="6"/>
        <v>0</v>
      </c>
      <c r="N132" s="109">
        <f t="shared" si="7"/>
        <v>0</v>
      </c>
    </row>
    <row r="133" spans="1:14" ht="12.75" customHeight="1">
      <c r="A133" s="101" t="s">
        <v>506</v>
      </c>
      <c r="B133" s="6" t="s">
        <v>507</v>
      </c>
      <c r="C133" s="14" t="s">
        <v>508</v>
      </c>
      <c r="D133" s="11" t="s">
        <v>31</v>
      </c>
      <c r="E133" s="21">
        <f>'расчет ФОТ'!$H$13</f>
        <v>172.38356164383563</v>
      </c>
      <c r="F133" s="21">
        <v>6.5</v>
      </c>
      <c r="G133" s="23">
        <f>E133*F133</f>
        <v>1120.4931506849316</v>
      </c>
      <c r="H133" s="69">
        <f>G133*H7</f>
        <v>3369.3229041095897</v>
      </c>
      <c r="I133" s="23">
        <f>ROUND(H133*1.25,0)</f>
        <v>4212</v>
      </c>
      <c r="J133" s="94"/>
      <c r="K133" s="108">
        <f t="shared" si="4"/>
        <v>2106</v>
      </c>
      <c r="L133" s="109">
        <f t="shared" si="5"/>
        <v>0</v>
      </c>
      <c r="M133" s="108">
        <f t="shared" si="6"/>
        <v>1684.8000000000002</v>
      </c>
      <c r="N133" s="109">
        <f t="shared" si="7"/>
        <v>0</v>
      </c>
    </row>
    <row r="134" spans="1:14" ht="12.75" customHeight="1">
      <c r="A134" s="101"/>
      <c r="B134" s="6"/>
      <c r="C134" s="14" t="s">
        <v>509</v>
      </c>
      <c r="D134" s="4"/>
      <c r="E134" s="21"/>
      <c r="F134" s="21"/>
      <c r="G134" s="19"/>
      <c r="H134" s="20"/>
      <c r="I134" s="23"/>
      <c r="J134" s="75"/>
      <c r="K134" s="108">
        <f t="shared" si="4"/>
        <v>0</v>
      </c>
      <c r="L134" s="109">
        <f t="shared" si="5"/>
        <v>0</v>
      </c>
      <c r="M134" s="108">
        <f t="shared" si="6"/>
        <v>0</v>
      </c>
      <c r="N134" s="109">
        <f t="shared" si="7"/>
        <v>0</v>
      </c>
    </row>
    <row r="135" spans="1:14" ht="12.75" customHeight="1">
      <c r="A135" s="101"/>
      <c r="B135" s="6"/>
      <c r="C135" s="14"/>
      <c r="D135" s="4"/>
      <c r="E135" s="21"/>
      <c r="F135" s="21"/>
      <c r="G135" s="23"/>
      <c r="H135" s="69"/>
      <c r="I135" s="23"/>
      <c r="J135" s="75"/>
      <c r="K135" s="108">
        <f t="shared" si="4"/>
        <v>0</v>
      </c>
      <c r="L135" s="109">
        <f t="shared" si="5"/>
        <v>0</v>
      </c>
      <c r="M135" s="108">
        <f t="shared" si="6"/>
        <v>0</v>
      </c>
      <c r="N135" s="109">
        <f t="shared" si="7"/>
        <v>0</v>
      </c>
    </row>
    <row r="136" spans="1:14" ht="12.75" customHeight="1">
      <c r="A136" s="101" t="s">
        <v>510</v>
      </c>
      <c r="B136" s="6" t="s">
        <v>511</v>
      </c>
      <c r="C136" s="14" t="s">
        <v>512</v>
      </c>
      <c r="D136" s="11" t="s">
        <v>36</v>
      </c>
      <c r="E136" s="21">
        <f>'расчет ФОТ'!$H$10</f>
        <v>184.17</v>
      </c>
      <c r="F136" s="21">
        <v>1.3</v>
      </c>
      <c r="G136" s="23">
        <f>E136*F136</f>
        <v>239.421</v>
      </c>
      <c r="H136" s="69">
        <f>G136*H7</f>
        <v>719.938947</v>
      </c>
      <c r="I136" s="23">
        <f>ROUND(H136*1.25,0)</f>
        <v>900</v>
      </c>
      <c r="J136" s="94"/>
      <c r="K136" s="108">
        <f t="shared" si="4"/>
        <v>450</v>
      </c>
      <c r="L136" s="109">
        <f t="shared" si="5"/>
        <v>0</v>
      </c>
      <c r="M136" s="108">
        <f t="shared" si="6"/>
        <v>360</v>
      </c>
      <c r="N136" s="109">
        <f t="shared" si="7"/>
        <v>0</v>
      </c>
    </row>
    <row r="137" spans="1:14" ht="12.75" customHeight="1">
      <c r="A137" s="101"/>
      <c r="B137" s="6"/>
      <c r="C137" s="14"/>
      <c r="D137" s="4"/>
      <c r="E137" s="21"/>
      <c r="F137" s="21"/>
      <c r="G137" s="19"/>
      <c r="H137" s="20"/>
      <c r="I137" s="23"/>
      <c r="J137" s="75"/>
      <c r="K137" s="108">
        <f t="shared" si="4"/>
        <v>0</v>
      </c>
      <c r="L137" s="109">
        <f t="shared" si="5"/>
        <v>0</v>
      </c>
      <c r="M137" s="108">
        <f t="shared" si="6"/>
        <v>0</v>
      </c>
      <c r="N137" s="109">
        <f t="shared" si="7"/>
        <v>0</v>
      </c>
    </row>
    <row r="138" spans="1:14" ht="12.75" customHeight="1">
      <c r="A138" s="101" t="s">
        <v>513</v>
      </c>
      <c r="B138" s="6" t="s">
        <v>514</v>
      </c>
      <c r="C138" s="14" t="s">
        <v>515</v>
      </c>
      <c r="D138" s="11" t="s">
        <v>36</v>
      </c>
      <c r="E138" s="21">
        <f>'расчет ФОТ'!$H$10</f>
        <v>184.17</v>
      </c>
      <c r="F138" s="21">
        <v>0.44</v>
      </c>
      <c r="G138" s="23">
        <f>E138*F138</f>
        <v>81.03479999999999</v>
      </c>
      <c r="H138" s="69">
        <f>G138*H7+G139*H7</f>
        <v>476.9324600383562</v>
      </c>
      <c r="I138" s="23">
        <f>ROUND(H138*1.25,0)</f>
        <v>596</v>
      </c>
      <c r="J138" s="94"/>
      <c r="K138" s="108">
        <f aca="true" t="shared" si="8" ref="K138:K165">I138*$L$3</f>
        <v>298</v>
      </c>
      <c r="L138" s="109">
        <f aca="true" t="shared" si="9" ref="L138:L165">J138*$L$3</f>
        <v>0</v>
      </c>
      <c r="M138" s="108">
        <f aca="true" t="shared" si="10" ref="M138:M165">I138*$N$3</f>
        <v>238.4</v>
      </c>
      <c r="N138" s="109">
        <f aca="true" t="shared" si="11" ref="N138:N165">J138*$N$3</f>
        <v>0</v>
      </c>
    </row>
    <row r="139" spans="1:14" ht="12.75" customHeight="1">
      <c r="A139" s="101"/>
      <c r="B139" s="6" t="s">
        <v>516</v>
      </c>
      <c r="C139" s="14" t="s">
        <v>517</v>
      </c>
      <c r="D139" s="11" t="s">
        <v>31</v>
      </c>
      <c r="E139" s="21">
        <f>'расчет ФОТ'!$H$13</f>
        <v>172.38356164383563</v>
      </c>
      <c r="F139" s="21">
        <v>0.45</v>
      </c>
      <c r="G139" s="23">
        <f>E139*F139</f>
        <v>77.57260273972604</v>
      </c>
      <c r="H139" s="69"/>
      <c r="I139" s="23"/>
      <c r="J139" s="94"/>
      <c r="K139" s="108">
        <f t="shared" si="8"/>
        <v>0</v>
      </c>
      <c r="L139" s="109">
        <f t="shared" si="9"/>
        <v>0</v>
      </c>
      <c r="M139" s="108">
        <f t="shared" si="10"/>
        <v>0</v>
      </c>
      <c r="N139" s="109">
        <f t="shared" si="11"/>
        <v>0</v>
      </c>
    </row>
    <row r="140" spans="1:14" ht="12.75" customHeight="1">
      <c r="A140" s="101"/>
      <c r="B140" s="6"/>
      <c r="C140" s="14"/>
      <c r="D140" s="4"/>
      <c r="E140" s="21"/>
      <c r="F140" s="21"/>
      <c r="G140" s="19"/>
      <c r="H140" s="20"/>
      <c r="I140" s="23"/>
      <c r="J140" s="75"/>
      <c r="K140" s="108">
        <f t="shared" si="8"/>
        <v>0</v>
      </c>
      <c r="L140" s="109">
        <f t="shared" si="9"/>
        <v>0</v>
      </c>
      <c r="M140" s="108">
        <f t="shared" si="10"/>
        <v>0</v>
      </c>
      <c r="N140" s="109">
        <f t="shared" si="11"/>
        <v>0</v>
      </c>
    </row>
    <row r="141" spans="1:14" ht="12.75" customHeight="1">
      <c r="A141" s="101" t="s">
        <v>518</v>
      </c>
      <c r="B141" s="6" t="s">
        <v>519</v>
      </c>
      <c r="C141" s="14" t="s">
        <v>30</v>
      </c>
      <c r="D141" s="11" t="s">
        <v>36</v>
      </c>
      <c r="E141" s="21">
        <f>'расчет ФОТ'!$H$10</f>
        <v>184.17</v>
      </c>
      <c r="F141" s="21">
        <v>0.37</v>
      </c>
      <c r="G141" s="23">
        <f>E141*F141</f>
        <v>68.1429</v>
      </c>
      <c r="H141" s="69">
        <f>G141*H7+G142*H7</f>
        <v>401.88150084794523</v>
      </c>
      <c r="I141" s="23">
        <f>ROUND(H141*1.25,0)</f>
        <v>502</v>
      </c>
      <c r="J141" s="94"/>
      <c r="K141" s="108">
        <f t="shared" si="8"/>
        <v>251</v>
      </c>
      <c r="L141" s="109">
        <f t="shared" si="9"/>
        <v>0</v>
      </c>
      <c r="M141" s="108">
        <f t="shared" si="10"/>
        <v>200.8</v>
      </c>
      <c r="N141" s="109">
        <f t="shared" si="11"/>
        <v>0</v>
      </c>
    </row>
    <row r="142" spans="1:14" ht="12.75" customHeight="1">
      <c r="A142" s="101"/>
      <c r="B142" s="6" t="s">
        <v>516</v>
      </c>
      <c r="C142" s="14"/>
      <c r="D142" s="11" t="s">
        <v>31</v>
      </c>
      <c r="E142" s="21">
        <f>'расчет ФОТ'!$H$13</f>
        <v>172.38356164383563</v>
      </c>
      <c r="F142" s="21">
        <v>0.38</v>
      </c>
      <c r="G142" s="23">
        <f>E142*F142</f>
        <v>65.50575342465754</v>
      </c>
      <c r="H142" s="69"/>
      <c r="I142" s="23"/>
      <c r="J142" s="94"/>
      <c r="K142" s="108">
        <f t="shared" si="8"/>
        <v>0</v>
      </c>
      <c r="L142" s="109">
        <f t="shared" si="9"/>
        <v>0</v>
      </c>
      <c r="M142" s="108">
        <f t="shared" si="10"/>
        <v>0</v>
      </c>
      <c r="N142" s="109">
        <f t="shared" si="11"/>
        <v>0</v>
      </c>
    </row>
    <row r="143" spans="1:14" ht="12.75" customHeight="1">
      <c r="A143" s="101"/>
      <c r="B143" s="6"/>
      <c r="C143" s="14"/>
      <c r="D143" s="4"/>
      <c r="E143" s="21"/>
      <c r="F143" s="21"/>
      <c r="G143" s="19"/>
      <c r="H143" s="20"/>
      <c r="I143" s="23"/>
      <c r="J143" s="75"/>
      <c r="K143" s="108">
        <f t="shared" si="8"/>
        <v>0</v>
      </c>
      <c r="L143" s="109">
        <f t="shared" si="9"/>
        <v>0</v>
      </c>
      <c r="M143" s="108">
        <f t="shared" si="10"/>
        <v>0</v>
      </c>
      <c r="N143" s="109">
        <f t="shared" si="11"/>
        <v>0</v>
      </c>
    </row>
    <row r="144" spans="1:14" ht="12.75" customHeight="1">
      <c r="A144" s="101" t="s">
        <v>520</v>
      </c>
      <c r="B144" s="6" t="s">
        <v>521</v>
      </c>
      <c r="C144" s="14" t="s">
        <v>30</v>
      </c>
      <c r="D144" s="11" t="s">
        <v>36</v>
      </c>
      <c r="E144" s="21">
        <f>'расчет ФОТ'!$H$10</f>
        <v>184.17</v>
      </c>
      <c r="F144" s="21">
        <v>0.35</v>
      </c>
      <c r="G144" s="23">
        <f>E144*F144</f>
        <v>64.45949999999999</v>
      </c>
      <c r="H144" s="69">
        <f>G144*H7+G145*H7</f>
        <v>380.43836965068493</v>
      </c>
      <c r="I144" s="23">
        <f>ROUND(H144*1.25,0)</f>
        <v>476</v>
      </c>
      <c r="J144" s="94"/>
      <c r="K144" s="108">
        <f t="shared" si="8"/>
        <v>238</v>
      </c>
      <c r="L144" s="109">
        <f t="shared" si="9"/>
        <v>0</v>
      </c>
      <c r="M144" s="108">
        <f t="shared" si="10"/>
        <v>190.4</v>
      </c>
      <c r="N144" s="109">
        <f t="shared" si="11"/>
        <v>0</v>
      </c>
    </row>
    <row r="145" spans="1:14" ht="12.75" customHeight="1">
      <c r="A145" s="101"/>
      <c r="B145" s="6" t="s">
        <v>522</v>
      </c>
      <c r="C145" s="14"/>
      <c r="D145" s="11" t="s">
        <v>31</v>
      </c>
      <c r="E145" s="21">
        <f>'расчет ФОТ'!$H$13</f>
        <v>172.38356164383563</v>
      </c>
      <c r="F145" s="21">
        <v>0.36</v>
      </c>
      <c r="G145" s="23">
        <f>E145*F145</f>
        <v>62.05808219178083</v>
      </c>
      <c r="H145" s="69"/>
      <c r="I145" s="23"/>
      <c r="J145" s="94"/>
      <c r="K145" s="108">
        <f t="shared" si="8"/>
        <v>0</v>
      </c>
      <c r="L145" s="109">
        <f t="shared" si="9"/>
        <v>0</v>
      </c>
      <c r="M145" s="108">
        <f t="shared" si="10"/>
        <v>0</v>
      </c>
      <c r="N145" s="109">
        <f t="shared" si="11"/>
        <v>0</v>
      </c>
    </row>
    <row r="146" spans="1:14" ht="12.75" customHeight="1">
      <c r="A146" s="101"/>
      <c r="B146" s="6"/>
      <c r="C146" s="14"/>
      <c r="D146" s="4"/>
      <c r="E146" s="21"/>
      <c r="F146" s="21"/>
      <c r="G146" s="19"/>
      <c r="H146" s="20"/>
      <c r="I146" s="23"/>
      <c r="J146" s="75"/>
      <c r="K146" s="108">
        <f t="shared" si="8"/>
        <v>0</v>
      </c>
      <c r="L146" s="109">
        <f t="shared" si="9"/>
        <v>0</v>
      </c>
      <c r="M146" s="108">
        <f t="shared" si="10"/>
        <v>0</v>
      </c>
      <c r="N146" s="109">
        <f t="shared" si="11"/>
        <v>0</v>
      </c>
    </row>
    <row r="147" spans="1:14" ht="12.75" customHeight="1">
      <c r="A147" s="101" t="s">
        <v>523</v>
      </c>
      <c r="B147" s="6" t="s">
        <v>524</v>
      </c>
      <c r="C147" s="14" t="s">
        <v>30</v>
      </c>
      <c r="D147" s="11" t="s">
        <v>36</v>
      </c>
      <c r="E147" s="21">
        <f>'расчет ФОТ'!$H$10</f>
        <v>184.17</v>
      </c>
      <c r="F147" s="21">
        <v>0.59</v>
      </c>
      <c r="G147" s="23">
        <f>E147*F147</f>
        <v>108.66029999999999</v>
      </c>
      <c r="H147" s="69">
        <f>G147*H7+G148*H7</f>
        <v>632.5723703191782</v>
      </c>
      <c r="I147" s="23">
        <f>ROUND(H147*1.25,0)</f>
        <v>791</v>
      </c>
      <c r="J147" s="94"/>
      <c r="K147" s="108">
        <f t="shared" si="8"/>
        <v>395.5</v>
      </c>
      <c r="L147" s="109">
        <f t="shared" si="9"/>
        <v>0</v>
      </c>
      <c r="M147" s="108">
        <f t="shared" si="10"/>
        <v>316.40000000000003</v>
      </c>
      <c r="N147" s="109">
        <f t="shared" si="11"/>
        <v>0</v>
      </c>
    </row>
    <row r="148" spans="1:14" ht="12.75" customHeight="1">
      <c r="A148" s="101"/>
      <c r="B148" s="6" t="s">
        <v>525</v>
      </c>
      <c r="C148" s="14"/>
      <c r="D148" s="11" t="s">
        <v>31</v>
      </c>
      <c r="E148" s="21">
        <f>'расчет ФОТ'!$H$13</f>
        <v>172.38356164383563</v>
      </c>
      <c r="F148" s="21">
        <v>0.59</v>
      </c>
      <c r="G148" s="23">
        <f>E148*F148</f>
        <v>101.70630136986301</v>
      </c>
      <c r="H148" s="69"/>
      <c r="I148" s="23"/>
      <c r="J148" s="94"/>
      <c r="K148" s="108">
        <f t="shared" si="8"/>
        <v>0</v>
      </c>
      <c r="L148" s="109">
        <f t="shared" si="9"/>
        <v>0</v>
      </c>
      <c r="M148" s="108">
        <f t="shared" si="10"/>
        <v>0</v>
      </c>
      <c r="N148" s="109">
        <f t="shared" si="11"/>
        <v>0</v>
      </c>
    </row>
    <row r="149" spans="1:14" ht="12.75" customHeight="1">
      <c r="A149" s="101"/>
      <c r="B149" s="6"/>
      <c r="C149" s="14"/>
      <c r="D149" s="4"/>
      <c r="E149" s="21"/>
      <c r="F149" s="21"/>
      <c r="G149" s="19"/>
      <c r="H149" s="20"/>
      <c r="I149" s="23"/>
      <c r="J149" s="75"/>
      <c r="K149" s="108">
        <f t="shared" si="8"/>
        <v>0</v>
      </c>
      <c r="L149" s="109">
        <f t="shared" si="9"/>
        <v>0</v>
      </c>
      <c r="M149" s="108">
        <f t="shared" si="10"/>
        <v>0</v>
      </c>
      <c r="N149" s="109">
        <f t="shared" si="11"/>
        <v>0</v>
      </c>
    </row>
    <row r="150" spans="1:14" ht="12.75" customHeight="1">
      <c r="A150" s="101" t="s">
        <v>526</v>
      </c>
      <c r="B150" s="6" t="s">
        <v>527</v>
      </c>
      <c r="C150" s="14" t="s">
        <v>528</v>
      </c>
      <c r="D150" s="4" t="s">
        <v>529</v>
      </c>
      <c r="E150" s="21">
        <f>'расчет ФОТ'!$H$16</f>
        <v>138.69</v>
      </c>
      <c r="F150" s="21">
        <v>0.9</v>
      </c>
      <c r="G150" s="23">
        <f>E150*F150</f>
        <v>124.821</v>
      </c>
      <c r="H150" s="69">
        <f>G150*H7+G151*H7</f>
        <v>841.8583798767124</v>
      </c>
      <c r="I150" s="23">
        <f>ROUND(H150*1.25,0)</f>
        <v>1052</v>
      </c>
      <c r="J150" s="94"/>
      <c r="K150" s="108">
        <f t="shared" si="8"/>
        <v>526</v>
      </c>
      <c r="L150" s="109">
        <f t="shared" si="9"/>
        <v>0</v>
      </c>
      <c r="M150" s="108">
        <f t="shared" si="10"/>
        <v>420.8</v>
      </c>
      <c r="N150" s="109">
        <f t="shared" si="11"/>
        <v>0</v>
      </c>
    </row>
    <row r="151" spans="1:14" ht="12.75" customHeight="1">
      <c r="A151" s="101"/>
      <c r="B151" s="6"/>
      <c r="C151" s="14"/>
      <c r="D151" s="11" t="s">
        <v>31</v>
      </c>
      <c r="E151" s="21">
        <f>'расчет ФОТ'!$H$13</f>
        <v>172.38356164383563</v>
      </c>
      <c r="F151" s="21">
        <v>0.9</v>
      </c>
      <c r="G151" s="23">
        <f>E151*F151</f>
        <v>155.14520547945207</v>
      </c>
      <c r="H151" s="69"/>
      <c r="I151" s="23"/>
      <c r="J151" s="94"/>
      <c r="K151" s="108">
        <f t="shared" si="8"/>
        <v>0</v>
      </c>
      <c r="L151" s="109">
        <f t="shared" si="9"/>
        <v>0</v>
      </c>
      <c r="M151" s="108">
        <f t="shared" si="10"/>
        <v>0</v>
      </c>
      <c r="N151" s="109">
        <f t="shared" si="11"/>
        <v>0</v>
      </c>
    </row>
    <row r="152" spans="1:14" ht="12.75" customHeight="1">
      <c r="A152" s="101"/>
      <c r="B152" s="6"/>
      <c r="C152" s="14"/>
      <c r="D152" s="4"/>
      <c r="E152" s="21"/>
      <c r="F152" s="21"/>
      <c r="G152" s="23"/>
      <c r="H152" s="69"/>
      <c r="I152" s="23"/>
      <c r="J152" s="75"/>
      <c r="K152" s="108">
        <f t="shared" si="8"/>
        <v>0</v>
      </c>
      <c r="L152" s="109">
        <f t="shared" si="9"/>
        <v>0</v>
      </c>
      <c r="M152" s="108">
        <f t="shared" si="10"/>
        <v>0</v>
      </c>
      <c r="N152" s="109">
        <f t="shared" si="11"/>
        <v>0</v>
      </c>
    </row>
    <row r="153" spans="1:14" ht="12.75" customHeight="1">
      <c r="A153" s="101" t="s">
        <v>530</v>
      </c>
      <c r="B153" s="6" t="s">
        <v>531</v>
      </c>
      <c r="C153" s="14" t="s">
        <v>532</v>
      </c>
      <c r="D153" s="4" t="s">
        <v>529</v>
      </c>
      <c r="E153" s="21">
        <f>'расчет ФОТ'!$H$16</f>
        <v>138.69</v>
      </c>
      <c r="F153" s="21">
        <v>2</v>
      </c>
      <c r="G153" s="23">
        <f>E153*F153</f>
        <v>277.38</v>
      </c>
      <c r="H153" s="69">
        <f>G153*H7+G154*H7</f>
        <v>1870.7963997260276</v>
      </c>
      <c r="I153" s="23">
        <f>ROUND(H153*1.25,0)</f>
        <v>2338</v>
      </c>
      <c r="J153" s="94"/>
      <c r="K153" s="108">
        <f t="shared" si="8"/>
        <v>1169</v>
      </c>
      <c r="L153" s="109">
        <f t="shared" si="9"/>
        <v>0</v>
      </c>
      <c r="M153" s="108">
        <f t="shared" si="10"/>
        <v>935.2</v>
      </c>
      <c r="N153" s="109">
        <f t="shared" si="11"/>
        <v>0</v>
      </c>
    </row>
    <row r="154" spans="1:14" ht="12.75" customHeight="1">
      <c r="A154" s="101"/>
      <c r="B154" s="6"/>
      <c r="C154" s="14"/>
      <c r="D154" s="11" t="s">
        <v>31</v>
      </c>
      <c r="E154" s="21">
        <f>'расчет ФОТ'!$H$13</f>
        <v>172.38356164383563</v>
      </c>
      <c r="F154" s="21">
        <v>2</v>
      </c>
      <c r="G154" s="23">
        <f>E154*F154</f>
        <v>344.76712328767127</v>
      </c>
      <c r="H154" s="69"/>
      <c r="I154" s="23"/>
      <c r="J154" s="94"/>
      <c r="K154" s="108">
        <f t="shared" si="8"/>
        <v>0</v>
      </c>
      <c r="L154" s="109">
        <f t="shared" si="9"/>
        <v>0</v>
      </c>
      <c r="M154" s="108">
        <f t="shared" si="10"/>
        <v>0</v>
      </c>
      <c r="N154" s="109">
        <f t="shared" si="11"/>
        <v>0</v>
      </c>
    </row>
    <row r="155" spans="1:14" ht="10.5" customHeight="1">
      <c r="A155" s="101"/>
      <c r="B155" s="6"/>
      <c r="C155" s="14"/>
      <c r="D155" s="4"/>
      <c r="E155" s="21"/>
      <c r="F155" s="21"/>
      <c r="G155" s="23"/>
      <c r="H155" s="69"/>
      <c r="I155" s="23"/>
      <c r="J155" s="75"/>
      <c r="K155" s="108">
        <f t="shared" si="8"/>
        <v>0</v>
      </c>
      <c r="L155" s="109">
        <f t="shared" si="9"/>
        <v>0</v>
      </c>
      <c r="M155" s="108">
        <f t="shared" si="10"/>
        <v>0</v>
      </c>
      <c r="N155" s="109">
        <f t="shared" si="11"/>
        <v>0</v>
      </c>
    </row>
    <row r="156" spans="1:14" ht="12.75" customHeight="1">
      <c r="A156" s="101" t="s">
        <v>533</v>
      </c>
      <c r="B156" s="6" t="s">
        <v>534</v>
      </c>
      <c r="C156" s="14" t="s">
        <v>535</v>
      </c>
      <c r="D156" s="11" t="s">
        <v>31</v>
      </c>
      <c r="E156" s="21">
        <f>'расчет ФОТ'!$H$13</f>
        <v>172.38356164383563</v>
      </c>
      <c r="F156" s="21">
        <v>1.7</v>
      </c>
      <c r="G156" s="23">
        <f>E156*F156</f>
        <v>293.0520547945206</v>
      </c>
      <c r="H156" s="69">
        <f>G156*H7</f>
        <v>881.2075287671234</v>
      </c>
      <c r="I156" s="23">
        <f>ROUND(H156*1.25,0)</f>
        <v>1102</v>
      </c>
      <c r="J156" s="94"/>
      <c r="K156" s="108">
        <f t="shared" si="8"/>
        <v>551</v>
      </c>
      <c r="L156" s="109">
        <f t="shared" si="9"/>
        <v>0</v>
      </c>
      <c r="M156" s="108">
        <f t="shared" si="10"/>
        <v>440.8</v>
      </c>
      <c r="N156" s="109">
        <f t="shared" si="11"/>
        <v>0</v>
      </c>
    </row>
    <row r="157" spans="1:14" ht="12.75" customHeight="1">
      <c r="A157" s="101"/>
      <c r="B157" s="6" t="s">
        <v>536</v>
      </c>
      <c r="C157" s="14" t="s">
        <v>537</v>
      </c>
      <c r="D157" s="4"/>
      <c r="E157" s="21"/>
      <c r="F157" s="21"/>
      <c r="G157" s="23"/>
      <c r="H157" s="69"/>
      <c r="I157" s="23"/>
      <c r="J157" s="75"/>
      <c r="K157" s="108">
        <f t="shared" si="8"/>
        <v>0</v>
      </c>
      <c r="L157" s="109">
        <f t="shared" si="9"/>
        <v>0</v>
      </c>
      <c r="M157" s="108">
        <f t="shared" si="10"/>
        <v>0</v>
      </c>
      <c r="N157" s="109">
        <f t="shared" si="11"/>
        <v>0</v>
      </c>
    </row>
    <row r="158" spans="1:14" ht="12.75" customHeight="1">
      <c r="A158" s="101"/>
      <c r="B158" s="6"/>
      <c r="C158" s="14"/>
      <c r="D158" s="4"/>
      <c r="E158" s="21"/>
      <c r="F158" s="21"/>
      <c r="G158" s="19"/>
      <c r="H158" s="20"/>
      <c r="I158" s="23"/>
      <c r="J158" s="75"/>
      <c r="K158" s="108">
        <f t="shared" si="8"/>
        <v>0</v>
      </c>
      <c r="L158" s="109">
        <f t="shared" si="9"/>
        <v>0</v>
      </c>
      <c r="M158" s="108">
        <f t="shared" si="10"/>
        <v>0</v>
      </c>
      <c r="N158" s="109">
        <f t="shared" si="11"/>
        <v>0</v>
      </c>
    </row>
    <row r="159" spans="1:14" ht="12.75" customHeight="1">
      <c r="A159" s="101" t="s">
        <v>538</v>
      </c>
      <c r="B159" s="6" t="s">
        <v>539</v>
      </c>
      <c r="C159" s="14" t="s">
        <v>30</v>
      </c>
      <c r="D159" s="11" t="s">
        <v>31</v>
      </c>
      <c r="E159" s="21">
        <f>'расчет ФОТ'!$H$13</f>
        <v>172.38356164383563</v>
      </c>
      <c r="F159" s="21">
        <v>9.3</v>
      </c>
      <c r="G159" s="23">
        <f>E159*F159</f>
        <v>1603.1671232876715</v>
      </c>
      <c r="H159" s="69">
        <f>G159*H7</f>
        <v>4820.723539726028</v>
      </c>
      <c r="I159" s="23">
        <f>ROUND(H159*1.25,0)</f>
        <v>6026</v>
      </c>
      <c r="J159" s="94"/>
      <c r="K159" s="108">
        <f t="shared" si="8"/>
        <v>3013</v>
      </c>
      <c r="L159" s="109">
        <f t="shared" si="9"/>
        <v>0</v>
      </c>
      <c r="M159" s="108">
        <f t="shared" si="10"/>
        <v>2410.4</v>
      </c>
      <c r="N159" s="109">
        <f t="shared" si="11"/>
        <v>0</v>
      </c>
    </row>
    <row r="160" spans="1:14" ht="12.75" customHeight="1">
      <c r="A160" s="101"/>
      <c r="B160" s="6"/>
      <c r="C160" s="14"/>
      <c r="D160" s="4"/>
      <c r="E160" s="21"/>
      <c r="F160" s="21"/>
      <c r="G160" s="23"/>
      <c r="H160" s="55"/>
      <c r="I160" s="23"/>
      <c r="J160" s="75"/>
      <c r="K160" s="108">
        <f t="shared" si="8"/>
        <v>0</v>
      </c>
      <c r="L160" s="109">
        <f t="shared" si="9"/>
        <v>0</v>
      </c>
      <c r="M160" s="108">
        <f t="shared" si="10"/>
        <v>0</v>
      </c>
      <c r="N160" s="109">
        <f t="shared" si="11"/>
        <v>0</v>
      </c>
    </row>
    <row r="161" spans="1:14" ht="12.75" customHeight="1">
      <c r="A161" s="101" t="s">
        <v>540</v>
      </c>
      <c r="B161" s="6" t="s">
        <v>541</v>
      </c>
      <c r="C161" s="14" t="s">
        <v>542</v>
      </c>
      <c r="D161" s="11" t="s">
        <v>31</v>
      </c>
      <c r="E161" s="21">
        <f>'расчет ФОТ'!$H$13</f>
        <v>172.38356164383563</v>
      </c>
      <c r="F161" s="21">
        <v>2.2</v>
      </c>
      <c r="G161" s="23">
        <f>E161*F161</f>
        <v>379.24383561643845</v>
      </c>
      <c r="H161" s="69">
        <f>G161*H7</f>
        <v>1140.3862136986304</v>
      </c>
      <c r="I161" s="23">
        <f>ROUND(H161*1.25,0)</f>
        <v>1425</v>
      </c>
      <c r="J161" s="94"/>
      <c r="K161" s="108">
        <f t="shared" si="8"/>
        <v>712.5</v>
      </c>
      <c r="L161" s="109">
        <f t="shared" si="9"/>
        <v>0</v>
      </c>
      <c r="M161" s="108">
        <f t="shared" si="10"/>
        <v>570</v>
      </c>
      <c r="N161" s="109">
        <f t="shared" si="11"/>
        <v>0</v>
      </c>
    </row>
    <row r="162" spans="1:14" ht="12.75" customHeight="1">
      <c r="A162" s="101"/>
      <c r="B162" s="6" t="s">
        <v>543</v>
      </c>
      <c r="C162" s="14"/>
      <c r="D162" s="4"/>
      <c r="E162" s="21"/>
      <c r="F162" s="21"/>
      <c r="G162" s="26"/>
      <c r="H162" s="26"/>
      <c r="I162" s="23"/>
      <c r="J162" s="97"/>
      <c r="K162" s="108">
        <f t="shared" si="8"/>
        <v>0</v>
      </c>
      <c r="L162" s="109">
        <f t="shared" si="9"/>
        <v>0</v>
      </c>
      <c r="M162" s="108">
        <f t="shared" si="10"/>
        <v>0</v>
      </c>
      <c r="N162" s="109">
        <f t="shared" si="11"/>
        <v>0</v>
      </c>
    </row>
    <row r="163" spans="1:14" ht="12.75" customHeight="1">
      <c r="A163" s="101"/>
      <c r="B163" s="6" t="s">
        <v>544</v>
      </c>
      <c r="C163" s="14"/>
      <c r="D163" s="4"/>
      <c r="E163" s="21"/>
      <c r="F163" s="21"/>
      <c r="G163" s="26"/>
      <c r="H163" s="26"/>
      <c r="I163" s="23"/>
      <c r="J163" s="97"/>
      <c r="K163" s="108">
        <f t="shared" si="8"/>
        <v>0</v>
      </c>
      <c r="L163" s="109">
        <f t="shared" si="9"/>
        <v>0</v>
      </c>
      <c r="M163" s="108">
        <f t="shared" si="10"/>
        <v>0</v>
      </c>
      <c r="N163" s="109">
        <f t="shared" si="11"/>
        <v>0</v>
      </c>
    </row>
    <row r="164" spans="1:14" ht="9.75" customHeight="1">
      <c r="A164" s="101"/>
      <c r="B164" s="6"/>
      <c r="C164" s="14"/>
      <c r="D164" s="4"/>
      <c r="E164" s="21"/>
      <c r="F164" s="21"/>
      <c r="G164" s="26"/>
      <c r="H164" s="26"/>
      <c r="I164" s="23"/>
      <c r="J164" s="75"/>
      <c r="K164" s="108">
        <f t="shared" si="8"/>
        <v>0</v>
      </c>
      <c r="L164" s="109">
        <f t="shared" si="9"/>
        <v>0</v>
      </c>
      <c r="M164" s="108">
        <f t="shared" si="10"/>
        <v>0</v>
      </c>
      <c r="N164" s="109">
        <f t="shared" si="11"/>
        <v>0</v>
      </c>
    </row>
    <row r="165" spans="1:14" ht="12.75" customHeight="1">
      <c r="A165" s="101" t="s">
        <v>545</v>
      </c>
      <c r="B165" s="6" t="s">
        <v>546</v>
      </c>
      <c r="C165" s="14" t="s">
        <v>547</v>
      </c>
      <c r="D165" s="11" t="s">
        <v>31</v>
      </c>
      <c r="E165" s="21">
        <f>'расчет ФОТ'!$H$13</f>
        <v>172.38356164383563</v>
      </c>
      <c r="F165" s="21">
        <v>2</v>
      </c>
      <c r="G165" s="23">
        <f>E165*F165</f>
        <v>344.76712328767127</v>
      </c>
      <c r="H165" s="69">
        <f>G165*H7</f>
        <v>1036.7147397260276</v>
      </c>
      <c r="I165" s="23">
        <f>ROUND(H165*1.25,0)</f>
        <v>1296</v>
      </c>
      <c r="J165" s="94"/>
      <c r="K165" s="108">
        <f t="shared" si="8"/>
        <v>648</v>
      </c>
      <c r="L165" s="109">
        <f t="shared" si="9"/>
        <v>0</v>
      </c>
      <c r="M165" s="108">
        <f t="shared" si="10"/>
        <v>518.4</v>
      </c>
      <c r="N165" s="109">
        <f t="shared" si="11"/>
        <v>0</v>
      </c>
    </row>
    <row r="166" spans="1:14" ht="9.75" customHeight="1" thickBot="1">
      <c r="A166" s="103"/>
      <c r="B166" s="84"/>
      <c r="C166" s="85"/>
      <c r="D166" s="86"/>
      <c r="E166" s="88"/>
      <c r="F166" s="88"/>
      <c r="G166" s="89"/>
      <c r="H166" s="90"/>
      <c r="I166" s="89"/>
      <c r="J166" s="99"/>
      <c r="K166" s="89"/>
      <c r="L166" s="99"/>
      <c r="M166" s="89"/>
      <c r="N166" s="99"/>
    </row>
    <row r="167" ht="13.5" thickTop="1"/>
  </sheetData>
  <sheetProtection password="CF76" sheet="1"/>
  <autoFilter ref="A8:N165"/>
  <mergeCells count="2">
    <mergeCell ref="A1:J1"/>
    <mergeCell ref="A2:J2"/>
  </mergeCells>
  <printOptions horizontalCentered="1"/>
  <pageMargins left="0.984251968503937" right="0.3937007874015748" top="0.5905511811023623" bottom="0.3937007874015748" header="0.1968503937007874" footer="0.1968503937007874"/>
  <pageSetup blackAndWhite="1" fitToHeight="5" horizontalDpi="600" verticalDpi="600" orientation="portrait" paperSize="9" scale="89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25" sqref="J25"/>
    </sheetView>
  </sheetViews>
  <sheetFormatPr defaultColWidth="16.375" defaultRowHeight="12.75"/>
  <cols>
    <col min="1" max="1" width="20.125" style="0" customWidth="1"/>
    <col min="2" max="2" width="12.125" style="0" customWidth="1"/>
  </cols>
  <sheetData>
    <row r="1" spans="1:8" ht="15">
      <c r="A1" s="140" t="s">
        <v>551</v>
      </c>
      <c r="B1" s="140"/>
      <c r="C1" s="140"/>
      <c r="D1" s="140"/>
      <c r="E1" s="140"/>
      <c r="F1" s="140"/>
      <c r="G1" s="140"/>
      <c r="H1" s="140"/>
    </row>
    <row r="3" ht="13.5" thickBot="1"/>
    <row r="4" spans="1:8" s="124" customFormat="1" ht="39" thickBot="1">
      <c r="A4" s="120"/>
      <c r="B4" s="121" t="s">
        <v>552</v>
      </c>
      <c r="C4" s="122" t="s">
        <v>553</v>
      </c>
      <c r="D4" s="122" t="s">
        <v>554</v>
      </c>
      <c r="E4" s="122" t="s">
        <v>555</v>
      </c>
      <c r="F4" s="122" t="s">
        <v>578</v>
      </c>
      <c r="G4" s="121" t="s">
        <v>556</v>
      </c>
      <c r="H4" s="123" t="s">
        <v>557</v>
      </c>
    </row>
    <row r="5" spans="1:8" ht="12.75">
      <c r="A5" s="125" t="s">
        <v>196</v>
      </c>
      <c r="B5" s="126">
        <v>14100</v>
      </c>
      <c r="C5" s="126">
        <f>ROUND(B5*$C$17,-2)</f>
        <v>15500</v>
      </c>
      <c r="D5" s="127">
        <v>1.3</v>
      </c>
      <c r="E5" s="127">
        <v>1.7</v>
      </c>
      <c r="F5" s="127">
        <v>1.5</v>
      </c>
      <c r="G5" s="126">
        <f>(C5*1.3)*2.2</f>
        <v>44330</v>
      </c>
      <c r="H5" s="128">
        <v>268.86</v>
      </c>
    </row>
    <row r="6" spans="1:8" s="133" customFormat="1" ht="12.75">
      <c r="A6" s="129" t="s">
        <v>558</v>
      </c>
      <c r="B6" s="130">
        <v>14800</v>
      </c>
      <c r="C6" s="126">
        <f aca="true" t="shared" si="0" ref="C6:C16">ROUND(B6*$C$17,-2)</f>
        <v>16300</v>
      </c>
      <c r="D6" s="131">
        <f aca="true" t="shared" si="1" ref="D6:E12">D5</f>
        <v>1.3</v>
      </c>
      <c r="E6" s="131">
        <f t="shared" si="1"/>
        <v>1.7</v>
      </c>
      <c r="F6" s="127">
        <v>1.5</v>
      </c>
      <c r="G6" s="126">
        <f aca="true" t="shared" si="2" ref="G6:G16">(C6*1.3)*2.2</f>
        <v>46618.00000000001</v>
      </c>
      <c r="H6" s="141">
        <f>G6/$B$32</f>
        <v>283.82343987823447</v>
      </c>
    </row>
    <row r="7" spans="1:8" s="133" customFormat="1" ht="12.75">
      <c r="A7" s="129" t="s">
        <v>559</v>
      </c>
      <c r="B7" s="130">
        <v>16800</v>
      </c>
      <c r="C7" s="126">
        <f t="shared" si="0"/>
        <v>18500</v>
      </c>
      <c r="D7" s="131">
        <f t="shared" si="1"/>
        <v>1.3</v>
      </c>
      <c r="E7" s="131">
        <f t="shared" si="1"/>
        <v>1.7</v>
      </c>
      <c r="F7" s="127">
        <v>1.5</v>
      </c>
      <c r="G7" s="126">
        <f t="shared" si="2"/>
        <v>52910.00000000001</v>
      </c>
      <c r="H7" s="132">
        <v>231.74</v>
      </c>
    </row>
    <row r="8" spans="1:8" s="133" customFormat="1" ht="12.75">
      <c r="A8" s="129" t="s">
        <v>560</v>
      </c>
      <c r="B8" s="130">
        <v>15700</v>
      </c>
      <c r="C8" s="126">
        <f t="shared" si="0"/>
        <v>17300</v>
      </c>
      <c r="D8" s="131">
        <f t="shared" si="1"/>
        <v>1.3</v>
      </c>
      <c r="E8" s="131">
        <f t="shared" si="1"/>
        <v>1.7</v>
      </c>
      <c r="F8" s="127">
        <v>1.5</v>
      </c>
      <c r="G8" s="126">
        <f t="shared" si="2"/>
        <v>49478.00000000001</v>
      </c>
      <c r="H8" s="132">
        <v>220.7</v>
      </c>
    </row>
    <row r="9" spans="1:8" s="133" customFormat="1" ht="12.75">
      <c r="A9" s="129" t="s">
        <v>561</v>
      </c>
      <c r="B9" s="130">
        <v>14200</v>
      </c>
      <c r="C9" s="126">
        <f t="shared" si="0"/>
        <v>15600</v>
      </c>
      <c r="D9" s="131">
        <f t="shared" si="1"/>
        <v>1.3</v>
      </c>
      <c r="E9" s="131">
        <f t="shared" si="1"/>
        <v>1.7</v>
      </c>
      <c r="F9" s="127">
        <v>1.5</v>
      </c>
      <c r="G9" s="126">
        <f t="shared" si="2"/>
        <v>44616</v>
      </c>
      <c r="H9" s="132">
        <v>193.98</v>
      </c>
    </row>
    <row r="10" spans="1:8" s="133" customFormat="1" ht="12.75">
      <c r="A10" s="129" t="s">
        <v>36</v>
      </c>
      <c r="B10" s="130">
        <v>12900</v>
      </c>
      <c r="C10" s="126">
        <f t="shared" si="0"/>
        <v>14200</v>
      </c>
      <c r="D10" s="131">
        <f t="shared" si="1"/>
        <v>1.3</v>
      </c>
      <c r="E10" s="131">
        <f t="shared" si="1"/>
        <v>1.7</v>
      </c>
      <c r="F10" s="127">
        <v>1.5</v>
      </c>
      <c r="G10" s="126">
        <f t="shared" si="2"/>
        <v>40612</v>
      </c>
      <c r="H10" s="132">
        <v>184.17</v>
      </c>
    </row>
    <row r="11" spans="1:8" s="133" customFormat="1" ht="12.75">
      <c r="A11" s="129" t="s">
        <v>562</v>
      </c>
      <c r="B11" s="130">
        <v>19500</v>
      </c>
      <c r="C11" s="126">
        <f t="shared" si="0"/>
        <v>21500</v>
      </c>
      <c r="D11" s="131">
        <f>D9</f>
        <v>1.3</v>
      </c>
      <c r="E11" s="131">
        <f>E9</f>
        <v>1.7</v>
      </c>
      <c r="F11" s="127">
        <v>1.5</v>
      </c>
      <c r="G11" s="126">
        <f t="shared" si="2"/>
        <v>61490.00000000001</v>
      </c>
      <c r="H11" s="132">
        <v>235.64</v>
      </c>
    </row>
    <row r="12" spans="1:8" s="133" customFormat="1" ht="12.75">
      <c r="A12" s="129" t="s">
        <v>563</v>
      </c>
      <c r="B12" s="130">
        <v>16800</v>
      </c>
      <c r="C12" s="126">
        <f t="shared" si="0"/>
        <v>18500</v>
      </c>
      <c r="D12" s="131">
        <f t="shared" si="1"/>
        <v>1.3</v>
      </c>
      <c r="E12" s="131">
        <f t="shared" si="1"/>
        <v>1.7</v>
      </c>
      <c r="F12" s="127">
        <v>1.5</v>
      </c>
      <c r="G12" s="126">
        <f t="shared" si="2"/>
        <v>52910.00000000001</v>
      </c>
      <c r="H12" s="132">
        <v>200</v>
      </c>
    </row>
    <row r="13" spans="1:8" s="133" customFormat="1" ht="12.75">
      <c r="A13" s="130" t="s">
        <v>574</v>
      </c>
      <c r="B13" s="130">
        <v>9000</v>
      </c>
      <c r="C13" s="126">
        <f t="shared" si="0"/>
        <v>9900</v>
      </c>
      <c r="D13" s="131">
        <f>D12</f>
        <v>1.3</v>
      </c>
      <c r="E13" s="131">
        <f>E12</f>
        <v>1.7</v>
      </c>
      <c r="F13" s="127">
        <v>1.5</v>
      </c>
      <c r="G13" s="126">
        <f>(C13*1.3)*2.2</f>
        <v>28314.000000000004</v>
      </c>
      <c r="H13" s="132">
        <f>G13/$B$32</f>
        <v>172.38356164383563</v>
      </c>
    </row>
    <row r="14" spans="1:8" s="133" customFormat="1" ht="12.75">
      <c r="A14" s="130" t="s">
        <v>575</v>
      </c>
      <c r="B14" s="130">
        <v>9500</v>
      </c>
      <c r="C14" s="126">
        <f t="shared" si="0"/>
        <v>10500</v>
      </c>
      <c r="D14" s="131">
        <f>D13</f>
        <v>1.3</v>
      </c>
      <c r="E14" s="131">
        <f>E13</f>
        <v>1.7</v>
      </c>
      <c r="F14" s="127">
        <v>1.5</v>
      </c>
      <c r="G14" s="126">
        <f t="shared" si="2"/>
        <v>30030.000000000004</v>
      </c>
      <c r="H14" s="132">
        <f>G14/$B$32</f>
        <v>182.83105022831052</v>
      </c>
    </row>
    <row r="15" spans="1:8" s="133" customFormat="1" ht="12.75">
      <c r="A15" s="130" t="s">
        <v>576</v>
      </c>
      <c r="B15" s="130">
        <v>10000</v>
      </c>
      <c r="C15" s="126">
        <f t="shared" si="0"/>
        <v>11000</v>
      </c>
      <c r="D15" s="131">
        <f>D14</f>
        <v>1.3</v>
      </c>
      <c r="E15" s="131">
        <f>E14</f>
        <v>1.7</v>
      </c>
      <c r="F15" s="127">
        <v>1.5</v>
      </c>
      <c r="G15" s="126">
        <f t="shared" si="2"/>
        <v>31460.000000000004</v>
      </c>
      <c r="H15" s="132">
        <f>G15/$B$32</f>
        <v>191.53729071537293</v>
      </c>
    </row>
    <row r="16" spans="1:8" s="133" customFormat="1" ht="12.75">
      <c r="A16" s="130" t="s">
        <v>577</v>
      </c>
      <c r="B16" s="130">
        <v>15000</v>
      </c>
      <c r="C16" s="126">
        <f t="shared" si="0"/>
        <v>16500</v>
      </c>
      <c r="D16" s="131">
        <f>D15</f>
        <v>1.3</v>
      </c>
      <c r="E16" s="131">
        <f>E15</f>
        <v>1.7</v>
      </c>
      <c r="F16" s="127">
        <v>1.5</v>
      </c>
      <c r="G16" s="126">
        <f t="shared" si="2"/>
        <v>47190.00000000001</v>
      </c>
      <c r="H16" s="132">
        <v>138.69</v>
      </c>
    </row>
    <row r="17" ht="12.75">
      <c r="C17" s="118">
        <v>1.1</v>
      </c>
    </row>
    <row r="18" spans="1:8" ht="15">
      <c r="A18" s="140" t="s">
        <v>564</v>
      </c>
      <c r="B18" s="140"/>
      <c r="C18" s="140"/>
      <c r="D18" s="140"/>
      <c r="E18" s="140"/>
      <c r="F18" s="140"/>
      <c r="G18" s="140"/>
      <c r="H18" s="140"/>
    </row>
    <row r="19" ht="12.75">
      <c r="C19" s="118"/>
    </row>
    <row r="20" ht="12.75">
      <c r="C20" s="118"/>
    </row>
    <row r="21" ht="12.75">
      <c r="C21" s="118"/>
    </row>
    <row r="22" spans="1:2" ht="12.75">
      <c r="A22" s="134" t="s">
        <v>565</v>
      </c>
      <c r="B22" s="134" t="s">
        <v>566</v>
      </c>
    </row>
    <row r="23" spans="1:2" ht="12.75">
      <c r="A23" s="134" t="s">
        <v>567</v>
      </c>
      <c r="B23" s="134">
        <v>1</v>
      </c>
    </row>
    <row r="24" spans="1:2" ht="12.75">
      <c r="A24" s="134" t="s">
        <v>568</v>
      </c>
      <c r="B24" s="134">
        <v>0.1</v>
      </c>
    </row>
    <row r="25" spans="1:2" ht="12.75">
      <c r="A25" s="134" t="s">
        <v>569</v>
      </c>
      <c r="B25" s="134">
        <v>0.302</v>
      </c>
    </row>
    <row r="26" spans="1:2" ht="12.75">
      <c r="A26" s="134" t="s">
        <v>570</v>
      </c>
      <c r="B26" s="134">
        <f>1.537+0.068</f>
        <v>1.605</v>
      </c>
    </row>
    <row r="27" spans="1:2" ht="12.75">
      <c r="A27" s="134" t="s">
        <v>571</v>
      </c>
      <c r="B27" s="134">
        <f>SUM(B23:B26)</f>
        <v>3.007</v>
      </c>
    </row>
    <row r="31" spans="1:2" ht="25.5">
      <c r="A31" s="135" t="s">
        <v>572</v>
      </c>
      <c r="B31">
        <v>1971</v>
      </c>
    </row>
    <row r="32" spans="1:2" ht="25.5">
      <c r="A32" s="135" t="s">
        <v>573</v>
      </c>
      <c r="B32">
        <f>B31/12</f>
        <v>164.25</v>
      </c>
    </row>
    <row r="33" ht="12.75">
      <c r="C33" s="118"/>
    </row>
    <row r="34" ht="12.75">
      <c r="C34" s="118"/>
    </row>
    <row r="35" ht="12.75">
      <c r="C35" s="118"/>
    </row>
    <row r="36" ht="12.75">
      <c r="C36" s="118"/>
    </row>
  </sheetData>
  <sheetProtection/>
  <mergeCells count="2">
    <mergeCell ref="A1:H1"/>
    <mergeCell ref="A18:H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Плутова Оксана Юрьевна</cp:lastModifiedBy>
  <cp:lastPrinted>2016-03-16T08:56:42Z</cp:lastPrinted>
  <dcterms:modified xsi:type="dcterms:W3CDTF">2016-03-30T06:34:47Z</dcterms:modified>
  <cp:category/>
  <cp:version/>
  <cp:contentType/>
  <cp:contentStatus/>
</cp:coreProperties>
</file>