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7835" windowHeight="6375" tabRatio="598" activeTab="1"/>
  </bookViews>
  <sheets>
    <sheet name="Глава1" sheetId="1" r:id="rId1"/>
    <sheet name="глава 2" sheetId="2" r:id="rId2"/>
  </sheets>
  <externalReferences>
    <externalReference r:id="rId5"/>
  </externalReferences>
  <definedNames>
    <definedName name="_xlnm._FilterDatabase" localSheetId="1" hidden="1">'глава 2'!$A$171:$N$262</definedName>
    <definedName name="_xlnm._FilterDatabase" localSheetId="0" hidden="1">'Глава1'!$A$11:$N$163</definedName>
    <definedName name="_xlnm.Print_Titles" localSheetId="1">'глава 2'!$167:$170</definedName>
    <definedName name="_xlnm.Print_Titles" localSheetId="0">'Глава1'!$7:$10</definedName>
    <definedName name="_xlnm.Print_Area" localSheetId="1">'глава 2'!$A$1:$J$263</definedName>
    <definedName name="_xlnm.Print_Area" localSheetId="0">'Глава1'!$A$1:$J$164</definedName>
  </definedNames>
  <calcPr fullCalcOnLoad="1"/>
</workbook>
</file>

<file path=xl/sharedStrings.xml><?xml version="1.0" encoding="utf-8"?>
<sst xmlns="http://schemas.openxmlformats.org/spreadsheetml/2006/main" count="811" uniqueCount="251">
  <si>
    <t>Глава 1. ТЕХНИЧЕСКОЕ  ОБСЛУЖИВАНИЕ</t>
  </si>
  <si>
    <t>Наименование работ и</t>
  </si>
  <si>
    <t>Единица</t>
  </si>
  <si>
    <t>Состав</t>
  </si>
  <si>
    <t>Часовой</t>
  </si>
  <si>
    <t>Трудоза-</t>
  </si>
  <si>
    <t>Фонд</t>
  </si>
  <si>
    <t>Себесто-</t>
  </si>
  <si>
    <t xml:space="preserve">Договорная цена,руб. </t>
  </si>
  <si>
    <t>газового оборудования</t>
  </si>
  <si>
    <t>измерения</t>
  </si>
  <si>
    <t>исполни-</t>
  </si>
  <si>
    <t>ФОТ,</t>
  </si>
  <si>
    <t>траты на</t>
  </si>
  <si>
    <t>оплаты</t>
  </si>
  <si>
    <t>имость,</t>
  </si>
  <si>
    <t>для пред-</t>
  </si>
  <si>
    <t>для</t>
  </si>
  <si>
    <t>телей</t>
  </si>
  <si>
    <t>руб.</t>
  </si>
  <si>
    <t>ед.изм.,</t>
  </si>
  <si>
    <t>труда,</t>
  </si>
  <si>
    <t>приятий</t>
  </si>
  <si>
    <t>населения</t>
  </si>
  <si>
    <t>чел.ч</t>
  </si>
  <si>
    <t>(без НДС)</t>
  </si>
  <si>
    <t>(c НДС)</t>
  </si>
  <si>
    <t>9.1.1.</t>
  </si>
  <si>
    <t>Отключение (консервация) на летний период газового оборудо-</t>
  </si>
  <si>
    <t>котел</t>
  </si>
  <si>
    <t>слесарь 3 р.</t>
  </si>
  <si>
    <t xml:space="preserve">вания котельной с котлом малой мощности (до 1 Гкал/ч) с </t>
  </si>
  <si>
    <t>слесарь 5 р.</t>
  </si>
  <si>
    <t xml:space="preserve">автоматикой  </t>
  </si>
  <si>
    <t>(На каждый последующий котел применять коэф.0,33)</t>
  </si>
  <si>
    <t>9.1.2.</t>
  </si>
  <si>
    <t>"</t>
  </si>
  <si>
    <t xml:space="preserve">вания котельной с котлом малой мощности (до 1 Гкал/ч) без </t>
  </si>
  <si>
    <t>слесарь 4 р.</t>
  </si>
  <si>
    <t>автоматики</t>
  </si>
  <si>
    <t>(На каждый последующий котел применять коэф.0,28)</t>
  </si>
  <si>
    <t>9.1.3.</t>
  </si>
  <si>
    <t xml:space="preserve">вания котельной с котлом средней  мощности (от 1 до 5 Гкал/ч) </t>
  </si>
  <si>
    <t xml:space="preserve">с автоматикой  </t>
  </si>
  <si>
    <t>(На каждый последующий котел применять коэф.0,5)</t>
  </si>
  <si>
    <t>9.1.4.</t>
  </si>
  <si>
    <t xml:space="preserve">вания котельной с котлом средней  мощности (от 1до 5 Гкал/ч) </t>
  </si>
  <si>
    <t xml:space="preserve">без автоматики  </t>
  </si>
  <si>
    <t>(На каждый последующий котел применять коэф.0,4)</t>
  </si>
  <si>
    <t>9.1.5.</t>
  </si>
  <si>
    <t xml:space="preserve">Сезонное отключение технологических горелок печей (агрегатов) </t>
  </si>
  <si>
    <t>объект</t>
  </si>
  <si>
    <t>промышленных или сельскохозяйственных предприятий</t>
  </si>
  <si>
    <t>9.1.6.</t>
  </si>
  <si>
    <t>Отключение (консервация) на летний период горелок инфра-</t>
  </si>
  <si>
    <t>горелка</t>
  </si>
  <si>
    <t>красного излучения (ГИИ) в сельскохозяйственных помещениях</t>
  </si>
  <si>
    <t>(На каждую последующую горелку применять коэф.0,6)</t>
  </si>
  <si>
    <t>9.1.7.</t>
  </si>
  <si>
    <t xml:space="preserve">Пуск в эксплуатацию (расконсервация) бытового отопительного </t>
  </si>
  <si>
    <t xml:space="preserve">газового оборудования с автоматическим устройством после </t>
  </si>
  <si>
    <t xml:space="preserve">отключения на летний период </t>
  </si>
  <si>
    <t>(На каждый последующий аппарат применять коэф.0,75)</t>
  </si>
  <si>
    <t>9.1.8.</t>
  </si>
  <si>
    <t>То же, без автоматического устройства</t>
  </si>
  <si>
    <t>На каждый последующий аппарат применять коэф.0,75)</t>
  </si>
  <si>
    <t>9.1.9.</t>
  </si>
  <si>
    <t>Пуск в эксплуатацию (расконсервация) котельной с котлом</t>
  </si>
  <si>
    <t>малой мощности с автоматикой после отключения на летний</t>
  </si>
  <si>
    <t>период</t>
  </si>
  <si>
    <t>(На каждый последующий котел применять коэф.0,3)</t>
  </si>
  <si>
    <t>9.1.10.</t>
  </si>
  <si>
    <t xml:space="preserve">Пуск в эксплуатацию (расконсервация) котельной с котлом </t>
  </si>
  <si>
    <t xml:space="preserve">малой мощности без автоматики после отключения на летний </t>
  </si>
  <si>
    <t>3,7</t>
  </si>
  <si>
    <t>(На каждый последующий котел применять коэф.0,2)</t>
  </si>
  <si>
    <t>9.1.11.</t>
  </si>
  <si>
    <t xml:space="preserve"> средней мощности с автоматикой после отключения на летний </t>
  </si>
  <si>
    <t>9.1.12.</t>
  </si>
  <si>
    <t>Пуск в эксплуатацию (расконсервация)  газового оборудования</t>
  </si>
  <si>
    <t>печь</t>
  </si>
  <si>
    <t xml:space="preserve">печей (агрегатов)  сезонного действия промышленных или </t>
  </si>
  <si>
    <t>(агрегат)</t>
  </si>
  <si>
    <t>сельскохозяйственных производств</t>
  </si>
  <si>
    <t>9.1.13.</t>
  </si>
  <si>
    <t>Пуск в эксплуатацию (расконсервация) ГИИ в сельскохозяй-</t>
  </si>
  <si>
    <t>ственном помещении после отключения на летний период</t>
  </si>
  <si>
    <t>(На каждую последующую горелку применять коэф.0,7)</t>
  </si>
  <si>
    <t>9.1.14.</t>
  </si>
  <si>
    <t>Технический осмотр внутренних и наружных газопроводов</t>
  </si>
  <si>
    <t>1 км</t>
  </si>
  <si>
    <t>предприятия</t>
  </si>
  <si>
    <t>9.1.15.</t>
  </si>
  <si>
    <t xml:space="preserve">Техническое обслуживание котельной с котлом малой мощности </t>
  </si>
  <si>
    <t xml:space="preserve">с автоматикой </t>
  </si>
  <si>
    <t>(На каждый последующий котел применять  коэф.0,6)</t>
  </si>
  <si>
    <t>9.1.16.</t>
  </si>
  <si>
    <t xml:space="preserve">без автоматики </t>
  </si>
  <si>
    <t>9.1.17.</t>
  </si>
  <si>
    <t xml:space="preserve">Техническое обслуживание котельной с котлом средней </t>
  </si>
  <si>
    <t>мощности  с автоматикой</t>
  </si>
  <si>
    <t>9.1.18.</t>
  </si>
  <si>
    <t>Техническое обслуживание ГИИ</t>
  </si>
  <si>
    <t>9.1.19.</t>
  </si>
  <si>
    <t xml:space="preserve">Техническое обслуживание газового оборудования печи по </t>
  </si>
  <si>
    <t xml:space="preserve">производству вафель </t>
  </si>
  <si>
    <t>9.1.20.</t>
  </si>
  <si>
    <t xml:space="preserve">То же, по выпечке печенья  </t>
  </si>
  <si>
    <t>9.1.21.</t>
  </si>
  <si>
    <t xml:space="preserve">Техническое обслуживание газового оборудования битумнопла- </t>
  </si>
  <si>
    <t>вильных, металлоплавильных печей, кузнечного или литейного</t>
  </si>
  <si>
    <t xml:space="preserve"> горна</t>
  </si>
  <si>
    <t>9.1.22.</t>
  </si>
  <si>
    <t xml:space="preserve">Техническое обслуживание газового оборудования  печей  </t>
  </si>
  <si>
    <t>кирпичного или стекольного завода</t>
  </si>
  <si>
    <t>9.1.23.</t>
  </si>
  <si>
    <t>Техническое обслуживание газового оборудования агрегата</t>
  </si>
  <si>
    <t>агрегат</t>
  </si>
  <si>
    <t>витаминной муки (АВМ) или асфальто-бетонного завода (АБЗ)</t>
  </si>
  <si>
    <t>9.1.24.</t>
  </si>
  <si>
    <t xml:space="preserve">Проверка герметичности (контрольная опрессовка) внутренних </t>
  </si>
  <si>
    <t>газопроводов и газового оборудования коммунально- бытовых</t>
  </si>
  <si>
    <t>предприятий</t>
  </si>
  <si>
    <t>9.1.25.</t>
  </si>
  <si>
    <t xml:space="preserve">газопроводов и газового оборудования  котельных, печей, агре- </t>
  </si>
  <si>
    <t xml:space="preserve">гатов промышленных и сельскохозяйственных производств </t>
  </si>
  <si>
    <t>9.1.26.</t>
  </si>
  <si>
    <t>Техническое обслуживание (ревизия) кранов  в котельной</t>
  </si>
  <si>
    <t>кран</t>
  </si>
  <si>
    <t>при диаметре до 40 мм</t>
  </si>
  <si>
    <t xml:space="preserve">                        св. 50 мм</t>
  </si>
  <si>
    <t>9.1.27.</t>
  </si>
  <si>
    <t>Техническое обслуживание (ревизия) задвижки в котельной</t>
  </si>
  <si>
    <t>при диаметре газопровода до 100 мм</t>
  </si>
  <si>
    <t>задвижка</t>
  </si>
  <si>
    <t xml:space="preserve">                                                   150 мм</t>
  </si>
  <si>
    <t xml:space="preserve">                                                   200 мм</t>
  </si>
  <si>
    <t>9.1.28.</t>
  </si>
  <si>
    <t xml:space="preserve">Техническое  обслуживание  газовых  счетчиков типа: </t>
  </si>
  <si>
    <t xml:space="preserve">                                                    РГ- 40</t>
  </si>
  <si>
    <t>счетчик</t>
  </si>
  <si>
    <t xml:space="preserve">                                                    РГ- 100  </t>
  </si>
  <si>
    <t xml:space="preserve">                                                    РГ- 250  </t>
  </si>
  <si>
    <t xml:space="preserve">                                                    РГ- 400  </t>
  </si>
  <si>
    <t xml:space="preserve">                                                    РГ- 600  </t>
  </si>
  <si>
    <t xml:space="preserve">                                                    РГ- 1000  </t>
  </si>
  <si>
    <t>9.1.29.</t>
  </si>
  <si>
    <t xml:space="preserve">Техническое обслуживание газовых счетчиков  типа:    </t>
  </si>
  <si>
    <t xml:space="preserve">                                                    СГ- 100  </t>
  </si>
  <si>
    <t xml:space="preserve">                                                    СГ- 200</t>
  </si>
  <si>
    <t xml:space="preserve">                                                    СГ- 400</t>
  </si>
  <si>
    <t xml:space="preserve">                                                    СГ- 600   </t>
  </si>
  <si>
    <t xml:space="preserve">                                                    СГ- 800, СГ-1000</t>
  </si>
  <si>
    <t>9.1.30.</t>
  </si>
  <si>
    <t xml:space="preserve">Техническое обслуживание расходомеров с переходом на </t>
  </si>
  <si>
    <t>байпас</t>
  </si>
  <si>
    <t>9.1.31.</t>
  </si>
  <si>
    <t xml:space="preserve">Техническое обслуживание сигнализатора загазованности </t>
  </si>
  <si>
    <t xml:space="preserve">сигнали- </t>
  </si>
  <si>
    <t>(кроме проверки контрольными смесями)</t>
  </si>
  <si>
    <t>затор</t>
  </si>
  <si>
    <t xml:space="preserve">    РАЗДЕЛ 9. ВНУТРЕННИЕ ГАЗОПРОВОДЫ, ГАЗОИСПОЛЬЗУЮЩИЕ УСТАНОВКИ  И</t>
  </si>
  <si>
    <t xml:space="preserve">     ГАЗОВОЕ ОБОРУДОВАНИЕ ПРОИЗВОДСТВЕННЫХ ЗДАНИЙ, КОТЕЛЬНЫХ, </t>
  </si>
  <si>
    <t xml:space="preserve">    ОБЩЕСТВЕННЫХ ЗДАНИЙ ПРОИЗВОДСТВЕННОГО НАЗНАЧЕНИЯ</t>
  </si>
  <si>
    <t>Глава 2. ТЕКУЩИЙ И КАПИТАЛЬНЫЙ РЕМОНТ</t>
  </si>
  <si>
    <t>Разряд</t>
  </si>
  <si>
    <t>Себестои-</t>
  </si>
  <si>
    <t>измере-</t>
  </si>
  <si>
    <t>работы</t>
  </si>
  <si>
    <t xml:space="preserve"> мость,</t>
  </si>
  <si>
    <t>ния</t>
  </si>
  <si>
    <t>ед.измер.,</t>
  </si>
  <si>
    <t>9.2.1.</t>
  </si>
  <si>
    <t>Текущий ремонт газового оборудования котельной с котлом</t>
  </si>
  <si>
    <t>малой мощности с автоматикой</t>
  </si>
  <si>
    <t>(На каждый последующий котел применять к цене коэф. 0,25)</t>
  </si>
  <si>
    <t>9.2.2.</t>
  </si>
  <si>
    <t>То же, без автоматики</t>
  </si>
  <si>
    <t>(На каждый последующий котел применять к цене коэф. 0,22)</t>
  </si>
  <si>
    <t>9.2.3.</t>
  </si>
  <si>
    <t>средней мощности с автоматикой</t>
  </si>
  <si>
    <t>9.2.4.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</si>
  <si>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</si>
  <si>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</si>
  <si>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</si>
  <si>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 или</t>
  </si>
  <si>
    <t>стекольного завода</t>
  </si>
  <si>
    <t>9.2.7.</t>
  </si>
  <si>
    <t>Текущий ремонт газового оборудования печи вафельной</t>
  </si>
  <si>
    <t>9.2.8.</t>
  </si>
  <si>
    <t>То же,  печи по производству печенья</t>
  </si>
  <si>
    <t>9.2.9.</t>
  </si>
  <si>
    <t>Текущий  ремонт газового  оборудования  битумноплавильных,</t>
  </si>
  <si>
    <t>металлоплавильных печей, кузнечного и литейного горна</t>
  </si>
  <si>
    <t>9.2.10.</t>
  </si>
  <si>
    <t>Ремонт, притирка и опрессовка задвижек диаметром до 80 мм</t>
  </si>
  <si>
    <t xml:space="preserve">                                                                                   100 мм</t>
  </si>
  <si>
    <t xml:space="preserve">                                                                                   150 мм</t>
  </si>
  <si>
    <t xml:space="preserve">                                                                                   200 мм</t>
  </si>
  <si>
    <t xml:space="preserve">                                                                                   250 мм</t>
  </si>
  <si>
    <t xml:space="preserve">                                                                                   300 мм</t>
  </si>
  <si>
    <t xml:space="preserve">                                                                                   400 мм</t>
  </si>
  <si>
    <t>9.2.11.</t>
  </si>
  <si>
    <t>Устранение утечки газа на резьбовом соединении газопроводов</t>
  </si>
  <si>
    <t>в котельной при диаметре газопровода  до 20 мм</t>
  </si>
  <si>
    <t>соедин-е</t>
  </si>
  <si>
    <t xml:space="preserve">                                                                         21- 40 мм</t>
  </si>
  <si>
    <t xml:space="preserve">                                                                         41- 60 мм</t>
  </si>
  <si>
    <t>9.2.12.</t>
  </si>
  <si>
    <t>Замена пружины электромагнитного клапана</t>
  </si>
  <si>
    <t>пружина</t>
  </si>
  <si>
    <t>9.2.13.</t>
  </si>
  <si>
    <t>Прочистка отверстий инжекционных горелок чугунных</t>
  </si>
  <si>
    <t xml:space="preserve"> секционных котлов</t>
  </si>
  <si>
    <t>9.2.14.</t>
  </si>
  <si>
    <t>Замена прокладки на газопроводе в котельной при диаметре</t>
  </si>
  <si>
    <t xml:space="preserve">                                                                              до 50 мм</t>
  </si>
  <si>
    <t>прокладка</t>
  </si>
  <si>
    <t xml:space="preserve">                                                                              51- 100 мм</t>
  </si>
  <si>
    <t xml:space="preserve">                                                                              101- 150 мм       </t>
  </si>
  <si>
    <t xml:space="preserve">                                                                              151- 200 мм</t>
  </si>
  <si>
    <t>9.2.15.</t>
  </si>
  <si>
    <t xml:space="preserve">Замена задвижки крана на газопроводе в котельной при </t>
  </si>
  <si>
    <t>диаметре газопровода  до 50 мм</t>
  </si>
  <si>
    <t xml:space="preserve">                                             51- 100 мм</t>
  </si>
  <si>
    <t xml:space="preserve">                                            101- 150 мм       </t>
  </si>
  <si>
    <t xml:space="preserve">                                            151- 200 мм</t>
  </si>
  <si>
    <t>9.2.16.</t>
  </si>
  <si>
    <t>Очистка фильтра газового счетчика</t>
  </si>
  <si>
    <t>фильтр</t>
  </si>
  <si>
    <t>9.2.17.</t>
  </si>
  <si>
    <t xml:space="preserve">Демонтаж ротационного или турбинного газового счетчика с </t>
  </si>
  <si>
    <t>установкой перемычки</t>
  </si>
  <si>
    <t>9.2.18.</t>
  </si>
  <si>
    <t>Замена  газового счетчика типа: РГ- 40</t>
  </si>
  <si>
    <t xml:space="preserve">                                                       РГ- 100  (СГ- 100)</t>
  </si>
  <si>
    <t xml:space="preserve">                                                       РГ- 250  (СГ- 200)</t>
  </si>
  <si>
    <t xml:space="preserve">                                                       РГ- 400  (СГ- 400)</t>
  </si>
  <si>
    <t xml:space="preserve">                                                       РГ- 600  (СГ- 600)</t>
  </si>
  <si>
    <t xml:space="preserve">                                                       РГ- 1000 (СГ-800, СГ-1000)</t>
  </si>
  <si>
    <t>9.2.19.</t>
  </si>
  <si>
    <t>Понижение давления в сетях на период ремонтных работ</t>
  </si>
  <si>
    <t>откл.устр.</t>
  </si>
  <si>
    <t>(На каждое последующее ГРП применять к цене коэф. 0,5)</t>
  </si>
  <si>
    <t xml:space="preserve"> в ГРП</t>
  </si>
  <si>
    <t>9.2.20.</t>
  </si>
  <si>
    <t>Установка заглушки на вводе в котельную при  диаметре</t>
  </si>
  <si>
    <t>газопровода  до 100 мм</t>
  </si>
  <si>
    <t>заглушка</t>
  </si>
  <si>
    <t xml:space="preserve">                            101- 150 мм       </t>
  </si>
  <si>
    <t xml:space="preserve">                            151- 200 мм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</si>
</sst>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10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Continuous"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49" fontId="0" fillId="0" borderId="16" xfId="0" applyNumberForma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0" fillId="0" borderId="14" xfId="0" applyNumberForma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Continuous"/>
    </xf>
    <xf numFmtId="2" fontId="0" fillId="0" borderId="18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12" xfId="0" applyFill="1" applyBorder="1" applyAlignment="1">
      <alignment horizontal="center"/>
    </xf>
    <xf numFmtId="49" fontId="0" fillId="34" borderId="14" xfId="0" applyNumberFormat="1" applyFill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0" fillId="0" borderId="14" xfId="0" applyNumberForma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Continuous"/>
    </xf>
    <xf numFmtId="2" fontId="0" fillId="0" borderId="2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9" xfId="0" applyNumberFormat="1" applyBorder="1" applyAlignment="1">
      <alignment horizontal="centerContinuous"/>
    </xf>
    <xf numFmtId="2" fontId="0" fillId="0" borderId="10" xfId="0" applyNumberFormat="1" applyBorder="1" applyAlignment="1">
      <alignment horizontal="centerContinuous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72" fontId="0" fillId="0" borderId="17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Continuous"/>
    </xf>
    <xf numFmtId="2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33" borderId="13" xfId="0" applyFill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11" xfId="0" applyNumberFormat="1" applyBorder="1" applyAlignment="1">
      <alignment horizontal="centerContinuous"/>
    </xf>
    <xf numFmtId="49" fontId="0" fillId="0" borderId="21" xfId="0" applyNumberFormat="1" applyBorder="1" applyAlignment="1">
      <alignment horizontal="centerContinuous"/>
    </xf>
    <xf numFmtId="49" fontId="0" fillId="0" borderId="22" xfId="0" applyNumberFormat="1" applyBorder="1" applyAlignment="1">
      <alignment horizontal="centerContinuous"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Continuous"/>
    </xf>
    <xf numFmtId="2" fontId="0" fillId="0" borderId="26" xfId="0" applyNumberFormat="1" applyBorder="1" applyAlignment="1">
      <alignment horizontal="centerContinuous"/>
    </xf>
    <xf numFmtId="49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9" xfId="0" applyBorder="1" applyAlignment="1">
      <alignment/>
    </xf>
    <xf numFmtId="49" fontId="0" fillId="35" borderId="27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7" fillId="0" borderId="27" xfId="0" applyNumberFormat="1" applyFont="1" applyFill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33" borderId="35" xfId="0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6" xfId="0" applyBorder="1" applyAlignment="1">
      <alignment/>
    </xf>
    <xf numFmtId="49" fontId="0" fillId="0" borderId="37" xfId="0" applyNumberFormat="1" applyBorder="1" applyAlignment="1">
      <alignment horizontal="centerContinuous"/>
    </xf>
    <xf numFmtId="49" fontId="0" fillId="0" borderId="23" xfId="0" applyNumberFormat="1" applyBorder="1" applyAlignment="1">
      <alignment horizontal="centerContinuous"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8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49" fontId="0" fillId="0" borderId="27" xfId="0" applyNumberFormat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0" xfId="0" applyNumberFormat="1" applyBorder="1" applyAlignment="1">
      <alignment horizontal="centerContinuous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9" xfId="0" applyBorder="1" applyAlignment="1">
      <alignment horizontal="center"/>
    </xf>
    <xf numFmtId="49" fontId="0" fillId="0" borderId="27" xfId="0" applyNumberFormat="1" applyBorder="1" applyAlignment="1">
      <alignment horizontal="right"/>
    </xf>
    <xf numFmtId="49" fontId="0" fillId="35" borderId="27" xfId="0" applyNumberFormat="1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2" fontId="0" fillId="33" borderId="34" xfId="0" applyNumberFormat="1" applyFill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72" fontId="5" fillId="0" borderId="17" xfId="0" applyNumberFormat="1" applyFont="1" applyBorder="1" applyAlignment="1">
      <alignment/>
    </xf>
    <xf numFmtId="9" fontId="5" fillId="0" borderId="0" xfId="0" applyNumberFormat="1" applyFont="1" applyAlignment="1">
      <alignment horizontal="center"/>
    </xf>
    <xf numFmtId="4" fontId="12" fillId="0" borderId="27" xfId="0" applyNumberFormat="1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7;%20&#1080;&#1085;&#109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Т"/>
      <sheetName val="произ календ"/>
      <sheetName val="коэф себест"/>
      <sheetName val="накл расх"/>
    </sheetNames>
    <sheetDataSet>
      <sheetData sheetId="0">
        <row r="229">
          <cell r="AB229">
            <v>193.377461928934</v>
          </cell>
        </row>
        <row r="230">
          <cell r="AB230">
            <v>220.7020812182741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N165"/>
  <sheetViews>
    <sheetView showZeros="0" view="pageBreakPreview" zoomScaleSheetLayoutView="100" zoomScalePageLayoutView="0" workbookViewId="0" topLeftCell="A1">
      <selection activeCell="C167" sqref="C167"/>
    </sheetView>
  </sheetViews>
  <sheetFormatPr defaultColWidth="9.00390625" defaultRowHeight="12.75" outlineLevelCol="2"/>
  <cols>
    <col min="1" max="1" width="6.625" style="0" customWidth="1"/>
    <col min="2" max="2" width="60.625" style="0" customWidth="1"/>
    <col min="3" max="3" width="9.875" style="0" customWidth="1"/>
    <col min="4" max="4" width="11.25390625" style="0" hidden="1" customWidth="1" outlineLevel="2"/>
    <col min="5" max="5" width="8.25390625" style="0" hidden="1" customWidth="1" outlineLevel="2"/>
    <col min="6" max="6" width="8.375" style="0" hidden="1" customWidth="1" outlineLevel="2"/>
    <col min="7" max="7" width="10.00390625" style="0" hidden="1" customWidth="1" outlineLevel="2"/>
    <col min="8" max="8" width="8.625" style="0" hidden="1" customWidth="1" outlineLevel="2"/>
    <col min="9" max="9" width="11.75390625" style="0" customWidth="1" collapsed="1"/>
    <col min="10" max="10" width="11.75390625" style="0" customWidth="1"/>
    <col min="11" max="14" width="11.75390625" style="0" hidden="1" customWidth="1"/>
  </cols>
  <sheetData>
    <row r="1" spans="1:10" s="62" customFormat="1" ht="12.75">
      <c r="A1" s="151" t="s">
        <v>161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62" customFormat="1" ht="12.75">
      <c r="A2" s="151" t="s">
        <v>162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4" s="62" customFormat="1" ht="12.75">
      <c r="A3" s="151" t="s">
        <v>163</v>
      </c>
      <c r="B3" s="151"/>
      <c r="C3" s="151"/>
      <c r="D3" s="151"/>
      <c r="E3" s="151"/>
      <c r="F3" s="151"/>
      <c r="G3" s="151"/>
      <c r="H3" s="151"/>
      <c r="I3" s="151"/>
      <c r="J3" s="151"/>
      <c r="L3" s="148">
        <v>0.5</v>
      </c>
      <c r="M3" s="1"/>
      <c r="N3" s="148">
        <v>0.4</v>
      </c>
    </row>
    <row r="4" spans="1:14" ht="12.75">
      <c r="A4" s="64"/>
      <c r="B4" s="1"/>
      <c r="C4" s="1"/>
      <c r="D4" s="1"/>
      <c r="E4" s="61"/>
      <c r="F4" s="61"/>
      <c r="G4" s="1"/>
      <c r="H4" s="1"/>
      <c r="I4" s="1"/>
      <c r="J4" s="1"/>
      <c r="K4" s="1"/>
      <c r="L4" s="1"/>
      <c r="M4" s="1"/>
      <c r="N4" s="1"/>
    </row>
    <row r="5" spans="1:14" ht="12.75">
      <c r="A5" s="1" t="s">
        <v>0</v>
      </c>
      <c r="B5" s="1"/>
      <c r="C5" s="1"/>
      <c r="D5" s="1"/>
      <c r="E5" s="61"/>
      <c r="F5" s="61"/>
      <c r="G5" s="1"/>
      <c r="H5" s="1"/>
      <c r="I5" s="1"/>
      <c r="J5" s="1"/>
      <c r="K5" s="1"/>
      <c r="L5" s="1"/>
      <c r="M5" s="1"/>
      <c r="N5" s="1"/>
    </row>
    <row r="6" spans="1:14" ht="13.5" thickBot="1">
      <c r="A6" s="1"/>
      <c r="B6" s="1"/>
      <c r="C6" s="1"/>
      <c r="D6" s="1"/>
      <c r="E6" s="61"/>
      <c r="F6" s="61"/>
      <c r="G6" s="1"/>
      <c r="H6" s="1"/>
      <c r="I6" s="1"/>
      <c r="J6" s="1"/>
      <c r="K6" s="1"/>
      <c r="L6" s="1"/>
      <c r="M6" s="1"/>
      <c r="N6" s="1"/>
    </row>
    <row r="7" spans="1:14" ht="13.5" thickTop="1">
      <c r="A7" s="90"/>
      <c r="B7" s="91" t="s">
        <v>1</v>
      </c>
      <c r="C7" s="92" t="s">
        <v>2</v>
      </c>
      <c r="D7" s="93" t="s">
        <v>3</v>
      </c>
      <c r="E7" s="94" t="s">
        <v>4</v>
      </c>
      <c r="F7" s="95" t="s">
        <v>5</v>
      </c>
      <c r="G7" s="94" t="s">
        <v>6</v>
      </c>
      <c r="H7" s="96" t="s">
        <v>7</v>
      </c>
      <c r="I7" s="97" t="s">
        <v>8</v>
      </c>
      <c r="J7" s="98"/>
      <c r="K7" s="97" t="s">
        <v>8</v>
      </c>
      <c r="L7" s="98"/>
      <c r="M7" s="97" t="s">
        <v>8</v>
      </c>
      <c r="N7" s="98"/>
    </row>
    <row r="8" spans="1:14" ht="12.75">
      <c r="A8" s="99"/>
      <c r="B8" s="89" t="s">
        <v>9</v>
      </c>
      <c r="C8" s="6" t="s">
        <v>10</v>
      </c>
      <c r="D8" s="7" t="s">
        <v>11</v>
      </c>
      <c r="E8" s="34" t="s">
        <v>12</v>
      </c>
      <c r="F8" s="12" t="s">
        <v>13</v>
      </c>
      <c r="G8" s="34" t="s">
        <v>14</v>
      </c>
      <c r="H8" s="23" t="s">
        <v>15</v>
      </c>
      <c r="I8" s="55" t="s">
        <v>16</v>
      </c>
      <c r="J8" s="100" t="s">
        <v>17</v>
      </c>
      <c r="K8" s="55" t="s">
        <v>16</v>
      </c>
      <c r="L8" s="100" t="s">
        <v>17</v>
      </c>
      <c r="M8" s="55" t="s">
        <v>16</v>
      </c>
      <c r="N8" s="100" t="s">
        <v>17</v>
      </c>
    </row>
    <row r="9" spans="1:14" ht="12.75">
      <c r="A9" s="99"/>
      <c r="B9" s="5"/>
      <c r="C9" s="6"/>
      <c r="D9" s="7" t="s">
        <v>18</v>
      </c>
      <c r="E9" s="34" t="s">
        <v>19</v>
      </c>
      <c r="F9" s="12" t="s">
        <v>20</v>
      </c>
      <c r="G9" s="34" t="s">
        <v>21</v>
      </c>
      <c r="H9" s="23" t="s">
        <v>19</v>
      </c>
      <c r="I9" s="23" t="s">
        <v>22</v>
      </c>
      <c r="J9" s="101" t="s">
        <v>23</v>
      </c>
      <c r="K9" s="23" t="s">
        <v>22</v>
      </c>
      <c r="L9" s="101" t="s">
        <v>23</v>
      </c>
      <c r="M9" s="23" t="s">
        <v>22</v>
      </c>
      <c r="N9" s="101" t="s">
        <v>23</v>
      </c>
    </row>
    <row r="10" spans="1:14" ht="12.75">
      <c r="A10" s="102"/>
      <c r="B10" s="14"/>
      <c r="C10" s="33"/>
      <c r="D10" s="15"/>
      <c r="E10" s="84">
        <v>1.1</v>
      </c>
      <c r="F10" s="17" t="s">
        <v>24</v>
      </c>
      <c r="G10" s="36" t="s">
        <v>19</v>
      </c>
      <c r="H10" s="147">
        <f>1+0.1+0.342+1.565</f>
        <v>3.007</v>
      </c>
      <c r="I10" s="32" t="s">
        <v>25</v>
      </c>
      <c r="J10" s="103" t="s">
        <v>26</v>
      </c>
      <c r="K10" s="32" t="s">
        <v>25</v>
      </c>
      <c r="L10" s="103" t="s">
        <v>26</v>
      </c>
      <c r="M10" s="32" t="s">
        <v>25</v>
      </c>
      <c r="N10" s="103" t="s">
        <v>26</v>
      </c>
    </row>
    <row r="11" spans="1:14" ht="9" customHeight="1">
      <c r="A11" s="99"/>
      <c r="B11" s="2"/>
      <c r="C11" s="12"/>
      <c r="D11" s="18"/>
      <c r="E11" s="19"/>
      <c r="F11" s="66"/>
      <c r="G11" s="12"/>
      <c r="H11" s="20"/>
      <c r="I11" s="12"/>
      <c r="J11" s="104"/>
      <c r="K11" s="12"/>
      <c r="L11" s="104"/>
      <c r="M11" s="12"/>
      <c r="N11" s="104"/>
    </row>
    <row r="12" spans="1:14" ht="12.75">
      <c r="A12" s="105" t="s">
        <v>27</v>
      </c>
      <c r="B12" s="20" t="s">
        <v>28</v>
      </c>
      <c r="C12" s="12" t="s">
        <v>29</v>
      </c>
      <c r="D12" s="7" t="s">
        <v>30</v>
      </c>
      <c r="E12" s="26">
        <f>'[1]ФОТ'!$AB$229/1.05</f>
        <v>184.1690113608895</v>
      </c>
      <c r="F12" s="26">
        <v>1.21</v>
      </c>
      <c r="G12" s="23">
        <f>E12*F12</f>
        <v>222.84450374667628</v>
      </c>
      <c r="H12" s="34">
        <f>G12*H10+G13*H10</f>
        <v>1473.1113242165093</v>
      </c>
      <c r="I12" s="23">
        <f>ROUND(H12*1.25,0)</f>
        <v>1841</v>
      </c>
      <c r="J12" s="104"/>
      <c r="K12" s="149">
        <f>I12*$L$3</f>
        <v>920.5</v>
      </c>
      <c r="L12" s="150">
        <f>J12*$L$3</f>
        <v>0</v>
      </c>
      <c r="M12" s="149">
        <f>I12*$N$3</f>
        <v>736.4000000000001</v>
      </c>
      <c r="N12" s="150">
        <f>J12*$N$3</f>
        <v>0</v>
      </c>
    </row>
    <row r="13" spans="1:14" ht="12.75">
      <c r="A13" s="99"/>
      <c r="B13" s="20" t="s">
        <v>31</v>
      </c>
      <c r="C13" s="12"/>
      <c r="D13" s="7" t="s">
        <v>32</v>
      </c>
      <c r="E13" s="26">
        <f>'[1]ФОТ'!$AB$230</f>
        <v>220.7020812182741</v>
      </c>
      <c r="F13" s="26">
        <v>1.21</v>
      </c>
      <c r="G13" s="23">
        <f>E13*F13</f>
        <v>267.0495182741116</v>
      </c>
      <c r="H13" s="34"/>
      <c r="I13" s="23"/>
      <c r="J13" s="104"/>
      <c r="K13" s="149">
        <f aca="true" t="shared" si="0" ref="K13:K76">I13*$L$3</f>
        <v>0</v>
      </c>
      <c r="L13" s="150">
        <f aca="true" t="shared" si="1" ref="L13:L76">J13*$L$3</f>
        <v>0</v>
      </c>
      <c r="M13" s="149">
        <f aca="true" t="shared" si="2" ref="M13:M76">I13*$N$3</f>
        <v>0</v>
      </c>
      <c r="N13" s="150">
        <f aca="true" t="shared" si="3" ref="N13:N76">J13*$N$3</f>
        <v>0</v>
      </c>
    </row>
    <row r="14" spans="1:14" ht="12.75">
      <c r="A14" s="99"/>
      <c r="B14" s="20" t="s">
        <v>33</v>
      </c>
      <c r="C14" s="12"/>
      <c r="D14" s="18"/>
      <c r="E14" s="8"/>
      <c r="F14" s="26"/>
      <c r="G14" s="23"/>
      <c r="H14" s="34"/>
      <c r="I14" s="23"/>
      <c r="J14" s="104"/>
      <c r="K14" s="149">
        <f t="shared" si="0"/>
        <v>0</v>
      </c>
      <c r="L14" s="150">
        <f t="shared" si="1"/>
        <v>0</v>
      </c>
      <c r="M14" s="149">
        <f t="shared" si="2"/>
        <v>0</v>
      </c>
      <c r="N14" s="150">
        <f t="shared" si="3"/>
        <v>0</v>
      </c>
    </row>
    <row r="15" spans="1:14" ht="12.75">
      <c r="A15" s="99"/>
      <c r="B15" s="20" t="s">
        <v>34</v>
      </c>
      <c r="C15" s="12"/>
      <c r="D15" s="18"/>
      <c r="E15" s="8"/>
      <c r="F15" s="26"/>
      <c r="G15" s="23"/>
      <c r="H15" s="34"/>
      <c r="I15" s="23"/>
      <c r="J15" s="104"/>
      <c r="K15" s="149">
        <f t="shared" si="0"/>
        <v>0</v>
      </c>
      <c r="L15" s="150">
        <f t="shared" si="1"/>
        <v>0</v>
      </c>
      <c r="M15" s="149">
        <f t="shared" si="2"/>
        <v>0</v>
      </c>
      <c r="N15" s="150">
        <f t="shared" si="3"/>
        <v>0</v>
      </c>
    </row>
    <row r="16" spans="1:14" ht="10.5" customHeight="1">
      <c r="A16" s="99"/>
      <c r="B16" s="20"/>
      <c r="C16" s="12"/>
      <c r="D16" s="18"/>
      <c r="E16" s="8"/>
      <c r="F16" s="26"/>
      <c r="G16" s="23"/>
      <c r="H16" s="34"/>
      <c r="I16" s="23"/>
      <c r="J16" s="104"/>
      <c r="K16" s="149">
        <f t="shared" si="0"/>
        <v>0</v>
      </c>
      <c r="L16" s="150">
        <f t="shared" si="1"/>
        <v>0</v>
      </c>
      <c r="M16" s="149">
        <f t="shared" si="2"/>
        <v>0</v>
      </c>
      <c r="N16" s="150">
        <f t="shared" si="3"/>
        <v>0</v>
      </c>
    </row>
    <row r="17" spans="1:14" ht="12.75">
      <c r="A17" s="105" t="s">
        <v>35</v>
      </c>
      <c r="B17" s="20" t="s">
        <v>28</v>
      </c>
      <c r="C17" s="35" t="s">
        <v>36</v>
      </c>
      <c r="D17" s="7" t="s">
        <v>30</v>
      </c>
      <c r="E17" s="26">
        <f>E12</f>
        <v>184.1690113608895</v>
      </c>
      <c r="F17" s="26">
        <v>0.94</v>
      </c>
      <c r="G17" s="23">
        <f>E17*F17</f>
        <v>173.11887067923612</v>
      </c>
      <c r="H17" s="34">
        <f>G17*H10+G18*H10</f>
        <v>1072.9801707517522</v>
      </c>
      <c r="I17" s="23">
        <f>ROUND(H17*1.25,0)</f>
        <v>1341</v>
      </c>
      <c r="J17" s="104"/>
      <c r="K17" s="149">
        <f t="shared" si="0"/>
        <v>670.5</v>
      </c>
      <c r="L17" s="150">
        <f t="shared" si="1"/>
        <v>0</v>
      </c>
      <c r="M17" s="149">
        <f t="shared" si="2"/>
        <v>536.4</v>
      </c>
      <c r="N17" s="150">
        <f t="shared" si="3"/>
        <v>0</v>
      </c>
    </row>
    <row r="18" spans="1:14" ht="12.75">
      <c r="A18" s="99"/>
      <c r="B18" s="20" t="s">
        <v>37</v>
      </c>
      <c r="C18" s="9"/>
      <c r="D18" s="7" t="s">
        <v>38</v>
      </c>
      <c r="E18" s="26">
        <f>'[1]ФОТ'!$AB$229</f>
        <v>193.377461928934</v>
      </c>
      <c r="F18" s="26">
        <v>0.95</v>
      </c>
      <c r="G18" s="23">
        <f>E18*F18</f>
        <v>183.7085888324873</v>
      </c>
      <c r="H18" s="34"/>
      <c r="I18" s="23"/>
      <c r="J18" s="104"/>
      <c r="K18" s="149">
        <f t="shared" si="0"/>
        <v>0</v>
      </c>
      <c r="L18" s="150">
        <f t="shared" si="1"/>
        <v>0</v>
      </c>
      <c r="M18" s="149">
        <f t="shared" si="2"/>
        <v>0</v>
      </c>
      <c r="N18" s="150">
        <f t="shared" si="3"/>
        <v>0</v>
      </c>
    </row>
    <row r="19" spans="1:14" ht="12.75">
      <c r="A19" s="99"/>
      <c r="B19" s="20" t="s">
        <v>39</v>
      </c>
      <c r="C19" s="9"/>
      <c r="D19" s="18"/>
      <c r="E19" s="8"/>
      <c r="F19" s="26"/>
      <c r="G19" s="23"/>
      <c r="H19" s="34"/>
      <c r="I19" s="23"/>
      <c r="J19" s="104"/>
      <c r="K19" s="149">
        <f t="shared" si="0"/>
        <v>0</v>
      </c>
      <c r="L19" s="150">
        <f t="shared" si="1"/>
        <v>0</v>
      </c>
      <c r="M19" s="149">
        <f t="shared" si="2"/>
        <v>0</v>
      </c>
      <c r="N19" s="150">
        <f t="shared" si="3"/>
        <v>0</v>
      </c>
    </row>
    <row r="20" spans="1:14" ht="12.75">
      <c r="A20" s="99"/>
      <c r="B20" s="20" t="s">
        <v>40</v>
      </c>
      <c r="C20" s="12"/>
      <c r="D20" s="18"/>
      <c r="E20" s="8"/>
      <c r="F20" s="26"/>
      <c r="G20" s="23"/>
      <c r="H20" s="34"/>
      <c r="I20" s="23"/>
      <c r="J20" s="104"/>
      <c r="K20" s="149">
        <f t="shared" si="0"/>
        <v>0</v>
      </c>
      <c r="L20" s="150">
        <f t="shared" si="1"/>
        <v>0</v>
      </c>
      <c r="M20" s="149">
        <f t="shared" si="2"/>
        <v>0</v>
      </c>
      <c r="N20" s="150">
        <f t="shared" si="3"/>
        <v>0</v>
      </c>
    </row>
    <row r="21" spans="1:14" ht="10.5" customHeight="1">
      <c r="A21" s="99"/>
      <c r="B21" s="20"/>
      <c r="C21" s="12"/>
      <c r="D21" s="18"/>
      <c r="E21" s="8"/>
      <c r="F21" s="26"/>
      <c r="G21" s="23"/>
      <c r="H21" s="34"/>
      <c r="I21" s="23"/>
      <c r="J21" s="104"/>
      <c r="K21" s="149">
        <f t="shared" si="0"/>
        <v>0</v>
      </c>
      <c r="L21" s="150">
        <f t="shared" si="1"/>
        <v>0</v>
      </c>
      <c r="M21" s="149">
        <f t="shared" si="2"/>
        <v>0</v>
      </c>
      <c r="N21" s="150">
        <f t="shared" si="3"/>
        <v>0</v>
      </c>
    </row>
    <row r="22" spans="1:14" ht="12.75">
      <c r="A22" s="105" t="s">
        <v>41</v>
      </c>
      <c r="B22" s="20" t="s">
        <v>28</v>
      </c>
      <c r="C22" s="12" t="s">
        <v>36</v>
      </c>
      <c r="D22" s="7" t="s">
        <v>30</v>
      </c>
      <c r="E22" s="26">
        <f>E17</f>
        <v>184.1690113608895</v>
      </c>
      <c r="F22" s="26">
        <v>1.83</v>
      </c>
      <c r="G22" s="23">
        <f>E22*F22</f>
        <v>337.0292907904278</v>
      </c>
      <c r="H22" s="34">
        <f>G22*H10+G23*H10</f>
        <v>2227.9286969555474</v>
      </c>
      <c r="I22" s="23">
        <f>ROUND(H22*1.25,0)</f>
        <v>2785</v>
      </c>
      <c r="J22" s="104"/>
      <c r="K22" s="149">
        <f t="shared" si="0"/>
        <v>1392.5</v>
      </c>
      <c r="L22" s="150">
        <f t="shared" si="1"/>
        <v>0</v>
      </c>
      <c r="M22" s="149">
        <f t="shared" si="2"/>
        <v>1114</v>
      </c>
      <c r="N22" s="150">
        <f t="shared" si="3"/>
        <v>0</v>
      </c>
    </row>
    <row r="23" spans="1:14" ht="12.75">
      <c r="A23" s="99"/>
      <c r="B23" s="20" t="s">
        <v>42</v>
      </c>
      <c r="C23" s="12"/>
      <c r="D23" s="7" t="s">
        <v>32</v>
      </c>
      <c r="E23" s="26">
        <f>E13</f>
        <v>220.7020812182741</v>
      </c>
      <c r="F23" s="26">
        <v>1.83</v>
      </c>
      <c r="G23" s="23">
        <f>E23*F23</f>
        <v>403.8848086294416</v>
      </c>
      <c r="H23" s="34"/>
      <c r="I23" s="23"/>
      <c r="J23" s="104"/>
      <c r="K23" s="149">
        <f t="shared" si="0"/>
        <v>0</v>
      </c>
      <c r="L23" s="150">
        <f t="shared" si="1"/>
        <v>0</v>
      </c>
      <c r="M23" s="149">
        <f t="shared" si="2"/>
        <v>0</v>
      </c>
      <c r="N23" s="150">
        <f t="shared" si="3"/>
        <v>0</v>
      </c>
    </row>
    <row r="24" spans="1:14" ht="12.75">
      <c r="A24" s="99"/>
      <c r="B24" s="20" t="s">
        <v>43</v>
      </c>
      <c r="C24" s="12"/>
      <c r="D24" s="18"/>
      <c r="E24" s="8"/>
      <c r="F24" s="26"/>
      <c r="G24" s="23"/>
      <c r="H24" s="34"/>
      <c r="I24" s="23"/>
      <c r="J24" s="104"/>
      <c r="K24" s="149">
        <f t="shared" si="0"/>
        <v>0</v>
      </c>
      <c r="L24" s="150">
        <f t="shared" si="1"/>
        <v>0</v>
      </c>
      <c r="M24" s="149">
        <f t="shared" si="2"/>
        <v>0</v>
      </c>
      <c r="N24" s="150">
        <f t="shared" si="3"/>
        <v>0</v>
      </c>
    </row>
    <row r="25" spans="1:14" ht="12.75">
      <c r="A25" s="99"/>
      <c r="B25" s="20" t="s">
        <v>44</v>
      </c>
      <c r="C25" s="12"/>
      <c r="D25" s="18"/>
      <c r="E25" s="8"/>
      <c r="F25" s="26"/>
      <c r="G25" s="23"/>
      <c r="H25" s="34"/>
      <c r="I25" s="23"/>
      <c r="J25" s="104"/>
      <c r="K25" s="149">
        <f t="shared" si="0"/>
        <v>0</v>
      </c>
      <c r="L25" s="150">
        <f t="shared" si="1"/>
        <v>0</v>
      </c>
      <c r="M25" s="149">
        <f t="shared" si="2"/>
        <v>0</v>
      </c>
      <c r="N25" s="150">
        <f t="shared" si="3"/>
        <v>0</v>
      </c>
    </row>
    <row r="26" spans="1:14" ht="10.5" customHeight="1">
      <c r="A26" s="99"/>
      <c r="B26" s="20"/>
      <c r="C26" s="12"/>
      <c r="D26" s="18"/>
      <c r="E26" s="8"/>
      <c r="F26" s="26"/>
      <c r="G26" s="23"/>
      <c r="H26" s="34"/>
      <c r="I26" s="23"/>
      <c r="J26" s="104"/>
      <c r="K26" s="149">
        <f t="shared" si="0"/>
        <v>0</v>
      </c>
      <c r="L26" s="150">
        <f t="shared" si="1"/>
        <v>0</v>
      </c>
      <c r="M26" s="149">
        <f t="shared" si="2"/>
        <v>0</v>
      </c>
      <c r="N26" s="150">
        <f t="shared" si="3"/>
        <v>0</v>
      </c>
    </row>
    <row r="27" spans="1:14" ht="12.75">
      <c r="A27" s="105" t="s">
        <v>45</v>
      </c>
      <c r="B27" s="20" t="s">
        <v>28</v>
      </c>
      <c r="C27" s="12" t="s">
        <v>36</v>
      </c>
      <c r="D27" s="7" t="s">
        <v>30</v>
      </c>
      <c r="E27" s="26">
        <f>E22</f>
        <v>184.1690113608895</v>
      </c>
      <c r="F27" s="26">
        <v>1.55</v>
      </c>
      <c r="G27" s="23">
        <f>E27*F27</f>
        <v>285.46196760937875</v>
      </c>
      <c r="H27" s="34">
        <f>G27*H10+G28*H10</f>
        <v>1759.6874800328742</v>
      </c>
      <c r="I27" s="23">
        <f>ROUND(H27*1.25,0)</f>
        <v>2200</v>
      </c>
      <c r="J27" s="104"/>
      <c r="K27" s="149">
        <f t="shared" si="0"/>
        <v>1100</v>
      </c>
      <c r="L27" s="150">
        <f t="shared" si="1"/>
        <v>0</v>
      </c>
      <c r="M27" s="149">
        <f t="shared" si="2"/>
        <v>880</v>
      </c>
      <c r="N27" s="150">
        <f t="shared" si="3"/>
        <v>0</v>
      </c>
    </row>
    <row r="28" spans="1:14" ht="12.75">
      <c r="A28" s="99"/>
      <c r="B28" s="20" t="s">
        <v>46</v>
      </c>
      <c r="C28" s="12"/>
      <c r="D28" s="7" t="s">
        <v>38</v>
      </c>
      <c r="E28" s="26">
        <f>E18</f>
        <v>193.377461928934</v>
      </c>
      <c r="F28" s="26">
        <v>1.55</v>
      </c>
      <c r="G28" s="23">
        <f>E28*F28</f>
        <v>299.7350659898477</v>
      </c>
      <c r="H28" s="34"/>
      <c r="I28" s="23"/>
      <c r="J28" s="104"/>
      <c r="K28" s="149">
        <f t="shared" si="0"/>
        <v>0</v>
      </c>
      <c r="L28" s="150">
        <f t="shared" si="1"/>
        <v>0</v>
      </c>
      <c r="M28" s="149">
        <f t="shared" si="2"/>
        <v>0</v>
      </c>
      <c r="N28" s="150">
        <f t="shared" si="3"/>
        <v>0</v>
      </c>
    </row>
    <row r="29" spans="1:14" ht="12.75">
      <c r="A29" s="99"/>
      <c r="B29" s="20" t="s">
        <v>47</v>
      </c>
      <c r="C29" s="12"/>
      <c r="D29" s="18"/>
      <c r="E29" s="8"/>
      <c r="F29" s="26"/>
      <c r="G29" s="23"/>
      <c r="H29" s="34"/>
      <c r="I29" s="23"/>
      <c r="J29" s="104"/>
      <c r="K29" s="149">
        <f t="shared" si="0"/>
        <v>0</v>
      </c>
      <c r="L29" s="150">
        <f t="shared" si="1"/>
        <v>0</v>
      </c>
      <c r="M29" s="149">
        <f t="shared" si="2"/>
        <v>0</v>
      </c>
      <c r="N29" s="150">
        <f t="shared" si="3"/>
        <v>0</v>
      </c>
    </row>
    <row r="30" spans="1:14" ht="12.75">
      <c r="A30" s="99"/>
      <c r="B30" s="20" t="s">
        <v>48</v>
      </c>
      <c r="C30" s="12"/>
      <c r="D30" s="18"/>
      <c r="E30" s="8"/>
      <c r="F30" s="26"/>
      <c r="G30" s="23"/>
      <c r="H30" s="34"/>
      <c r="I30" s="23"/>
      <c r="J30" s="104"/>
      <c r="K30" s="149">
        <f t="shared" si="0"/>
        <v>0</v>
      </c>
      <c r="L30" s="150">
        <f t="shared" si="1"/>
        <v>0</v>
      </c>
      <c r="M30" s="149">
        <f t="shared" si="2"/>
        <v>0</v>
      </c>
      <c r="N30" s="150">
        <f t="shared" si="3"/>
        <v>0</v>
      </c>
    </row>
    <row r="31" spans="1:14" ht="10.5" customHeight="1">
      <c r="A31" s="99"/>
      <c r="B31" s="20"/>
      <c r="C31" s="12"/>
      <c r="D31" s="18"/>
      <c r="E31" s="8"/>
      <c r="F31" s="26"/>
      <c r="G31" s="23"/>
      <c r="H31" s="34"/>
      <c r="I31" s="23"/>
      <c r="J31" s="104"/>
      <c r="K31" s="149">
        <f t="shared" si="0"/>
        <v>0</v>
      </c>
      <c r="L31" s="150">
        <f t="shared" si="1"/>
        <v>0</v>
      </c>
      <c r="M31" s="149">
        <f t="shared" si="2"/>
        <v>0</v>
      </c>
      <c r="N31" s="150">
        <f t="shared" si="3"/>
        <v>0</v>
      </c>
    </row>
    <row r="32" spans="1:14" ht="12.75">
      <c r="A32" s="99" t="s">
        <v>49</v>
      </c>
      <c r="B32" s="20" t="s">
        <v>50</v>
      </c>
      <c r="C32" s="12" t="s">
        <v>51</v>
      </c>
      <c r="D32" s="7" t="s">
        <v>38</v>
      </c>
      <c r="E32" s="26">
        <f>E28</f>
        <v>193.377461928934</v>
      </c>
      <c r="F32" s="26">
        <v>4.3</v>
      </c>
      <c r="G32" s="23">
        <f>E32*F32</f>
        <v>831.5230862944162</v>
      </c>
      <c r="H32" s="34">
        <f>G32*$H$10</f>
        <v>2500.3899204873096</v>
      </c>
      <c r="I32" s="23">
        <f>ROUND(H32*1.25,0)</f>
        <v>3125</v>
      </c>
      <c r="J32" s="104"/>
      <c r="K32" s="149">
        <f t="shared" si="0"/>
        <v>1562.5</v>
      </c>
      <c r="L32" s="150">
        <f t="shared" si="1"/>
        <v>0</v>
      </c>
      <c r="M32" s="149">
        <f t="shared" si="2"/>
        <v>1250</v>
      </c>
      <c r="N32" s="150">
        <f t="shared" si="3"/>
        <v>0</v>
      </c>
    </row>
    <row r="33" spans="1:14" ht="12.75">
      <c r="A33" s="99"/>
      <c r="B33" s="20" t="s">
        <v>52</v>
      </c>
      <c r="C33" s="12"/>
      <c r="D33" s="18"/>
      <c r="E33" s="26"/>
      <c r="F33" s="26"/>
      <c r="G33" s="23"/>
      <c r="H33" s="34"/>
      <c r="I33" s="23"/>
      <c r="J33" s="104"/>
      <c r="K33" s="149">
        <f t="shared" si="0"/>
        <v>0</v>
      </c>
      <c r="L33" s="150">
        <f t="shared" si="1"/>
        <v>0</v>
      </c>
      <c r="M33" s="149">
        <f t="shared" si="2"/>
        <v>0</v>
      </c>
      <c r="N33" s="150">
        <f t="shared" si="3"/>
        <v>0</v>
      </c>
    </row>
    <row r="34" spans="1:14" ht="9.75" customHeight="1">
      <c r="A34" s="99"/>
      <c r="B34" s="20"/>
      <c r="C34" s="12"/>
      <c r="D34" s="18"/>
      <c r="E34" s="26"/>
      <c r="F34" s="26"/>
      <c r="G34" s="23"/>
      <c r="H34" s="34"/>
      <c r="I34" s="23"/>
      <c r="J34" s="104"/>
      <c r="K34" s="149">
        <f t="shared" si="0"/>
        <v>0</v>
      </c>
      <c r="L34" s="150">
        <f t="shared" si="1"/>
        <v>0</v>
      </c>
      <c r="M34" s="149">
        <f t="shared" si="2"/>
        <v>0</v>
      </c>
      <c r="N34" s="150">
        <f t="shared" si="3"/>
        <v>0</v>
      </c>
    </row>
    <row r="35" spans="1:14" ht="12.75">
      <c r="A35" s="99" t="s">
        <v>53</v>
      </c>
      <c r="B35" s="20" t="s">
        <v>54</v>
      </c>
      <c r="C35" s="12" t="s">
        <v>55</v>
      </c>
      <c r="D35" s="7" t="s">
        <v>38</v>
      </c>
      <c r="E35" s="26">
        <f>E32</f>
        <v>193.377461928934</v>
      </c>
      <c r="F35" s="26">
        <v>0.14</v>
      </c>
      <c r="G35" s="23">
        <f>E35*F35</f>
        <v>27.072844670050763</v>
      </c>
      <c r="H35" s="34">
        <f>G35*H10</f>
        <v>81.40804392284265</v>
      </c>
      <c r="I35" s="23">
        <f>ROUND(H35*1.25,0)</f>
        <v>102</v>
      </c>
      <c r="J35" s="104"/>
      <c r="K35" s="149">
        <f t="shared" si="0"/>
        <v>51</v>
      </c>
      <c r="L35" s="150">
        <f t="shared" si="1"/>
        <v>0</v>
      </c>
      <c r="M35" s="149">
        <f t="shared" si="2"/>
        <v>40.800000000000004</v>
      </c>
      <c r="N35" s="150">
        <f t="shared" si="3"/>
        <v>0</v>
      </c>
    </row>
    <row r="36" spans="1:14" ht="12.75">
      <c r="A36" s="99"/>
      <c r="B36" s="20" t="s">
        <v>56</v>
      </c>
      <c r="C36" s="12"/>
      <c r="D36" s="18"/>
      <c r="E36" s="26"/>
      <c r="F36" s="26"/>
      <c r="G36" s="23"/>
      <c r="H36" s="34"/>
      <c r="I36" s="23"/>
      <c r="J36" s="104"/>
      <c r="K36" s="149">
        <f t="shared" si="0"/>
        <v>0</v>
      </c>
      <c r="L36" s="150">
        <f t="shared" si="1"/>
        <v>0</v>
      </c>
      <c r="M36" s="149">
        <f t="shared" si="2"/>
        <v>0</v>
      </c>
      <c r="N36" s="150">
        <f t="shared" si="3"/>
        <v>0</v>
      </c>
    </row>
    <row r="37" spans="1:14" ht="12.75">
      <c r="A37" s="99"/>
      <c r="B37" s="20" t="s">
        <v>57</v>
      </c>
      <c r="C37" s="12"/>
      <c r="D37" s="18"/>
      <c r="E37" s="26"/>
      <c r="F37" s="26"/>
      <c r="G37" s="23"/>
      <c r="H37" s="34"/>
      <c r="I37" s="23"/>
      <c r="J37" s="104"/>
      <c r="K37" s="149">
        <f t="shared" si="0"/>
        <v>0</v>
      </c>
      <c r="L37" s="150">
        <f t="shared" si="1"/>
        <v>0</v>
      </c>
      <c r="M37" s="149">
        <f t="shared" si="2"/>
        <v>0</v>
      </c>
      <c r="N37" s="150">
        <f t="shared" si="3"/>
        <v>0</v>
      </c>
    </row>
    <row r="38" spans="1:14" ht="9.75" customHeight="1">
      <c r="A38" s="99"/>
      <c r="B38" s="20"/>
      <c r="C38" s="12"/>
      <c r="D38" s="18"/>
      <c r="E38" s="26"/>
      <c r="F38" s="26"/>
      <c r="G38" s="23"/>
      <c r="H38" s="34"/>
      <c r="I38" s="23"/>
      <c r="J38" s="104"/>
      <c r="K38" s="149">
        <f t="shared" si="0"/>
        <v>0</v>
      </c>
      <c r="L38" s="150">
        <f t="shared" si="1"/>
        <v>0</v>
      </c>
      <c r="M38" s="149">
        <f t="shared" si="2"/>
        <v>0</v>
      </c>
      <c r="N38" s="150">
        <f t="shared" si="3"/>
        <v>0</v>
      </c>
    </row>
    <row r="39" spans="1:14" ht="12.75">
      <c r="A39" s="99" t="s">
        <v>58</v>
      </c>
      <c r="B39" s="20" t="s">
        <v>59</v>
      </c>
      <c r="C39" s="12" t="s">
        <v>36</v>
      </c>
      <c r="D39" s="7" t="s">
        <v>38</v>
      </c>
      <c r="E39" s="26">
        <f>E35</f>
        <v>193.377461928934</v>
      </c>
      <c r="F39" s="26">
        <v>0.75</v>
      </c>
      <c r="G39" s="23">
        <f>E39*F39</f>
        <v>145.03309644670048</v>
      </c>
      <c r="H39" s="34">
        <f>G39*H10</f>
        <v>436.1145210152284</v>
      </c>
      <c r="I39" s="23">
        <f>ROUND(H39*1.25,0)</f>
        <v>545</v>
      </c>
      <c r="J39" s="104"/>
      <c r="K39" s="149">
        <f t="shared" si="0"/>
        <v>272.5</v>
      </c>
      <c r="L39" s="150">
        <f t="shared" si="1"/>
        <v>0</v>
      </c>
      <c r="M39" s="149">
        <f t="shared" si="2"/>
        <v>218</v>
      </c>
      <c r="N39" s="150">
        <f t="shared" si="3"/>
        <v>0</v>
      </c>
    </row>
    <row r="40" spans="1:14" ht="12.75">
      <c r="A40" s="99"/>
      <c r="B40" s="20" t="s">
        <v>60</v>
      </c>
      <c r="C40" s="12"/>
      <c r="D40" s="18"/>
      <c r="E40" s="8"/>
      <c r="F40" s="26"/>
      <c r="G40" s="27"/>
      <c r="H40" s="28"/>
      <c r="I40" s="27"/>
      <c r="J40" s="104"/>
      <c r="K40" s="149">
        <f t="shared" si="0"/>
        <v>0</v>
      </c>
      <c r="L40" s="150">
        <f t="shared" si="1"/>
        <v>0</v>
      </c>
      <c r="M40" s="149">
        <f t="shared" si="2"/>
        <v>0</v>
      </c>
      <c r="N40" s="150">
        <f t="shared" si="3"/>
        <v>0</v>
      </c>
    </row>
    <row r="41" spans="1:14" ht="12.75">
      <c r="A41" s="99"/>
      <c r="B41" s="20" t="s">
        <v>61</v>
      </c>
      <c r="C41" s="12"/>
      <c r="D41" s="18"/>
      <c r="E41" s="8"/>
      <c r="F41" s="26"/>
      <c r="G41" s="27"/>
      <c r="H41" s="28"/>
      <c r="I41" s="27"/>
      <c r="J41" s="104"/>
      <c r="K41" s="149">
        <f t="shared" si="0"/>
        <v>0</v>
      </c>
      <c r="L41" s="150">
        <f t="shared" si="1"/>
        <v>0</v>
      </c>
      <c r="M41" s="149">
        <f t="shared" si="2"/>
        <v>0</v>
      </c>
      <c r="N41" s="150">
        <f t="shared" si="3"/>
        <v>0</v>
      </c>
    </row>
    <row r="42" spans="1:14" ht="12.75">
      <c r="A42" s="99"/>
      <c r="B42" s="20" t="s">
        <v>62</v>
      </c>
      <c r="C42" s="12"/>
      <c r="D42" s="18"/>
      <c r="E42" s="8"/>
      <c r="F42" s="26"/>
      <c r="G42" s="27"/>
      <c r="H42" s="28"/>
      <c r="I42" s="27"/>
      <c r="J42" s="104"/>
      <c r="K42" s="149">
        <f t="shared" si="0"/>
        <v>0</v>
      </c>
      <c r="L42" s="150">
        <f t="shared" si="1"/>
        <v>0</v>
      </c>
      <c r="M42" s="149">
        <f t="shared" si="2"/>
        <v>0</v>
      </c>
      <c r="N42" s="150">
        <f t="shared" si="3"/>
        <v>0</v>
      </c>
    </row>
    <row r="43" spans="1:14" ht="14.25" customHeight="1">
      <c r="A43" s="99"/>
      <c r="B43" s="20"/>
      <c r="C43" s="12"/>
      <c r="D43" s="18"/>
      <c r="E43" s="8"/>
      <c r="F43" s="26"/>
      <c r="G43" s="27"/>
      <c r="H43" s="28"/>
      <c r="I43" s="27"/>
      <c r="J43" s="104"/>
      <c r="K43" s="149">
        <f t="shared" si="0"/>
        <v>0</v>
      </c>
      <c r="L43" s="150">
        <f t="shared" si="1"/>
        <v>0</v>
      </c>
      <c r="M43" s="149">
        <f t="shared" si="2"/>
        <v>0</v>
      </c>
      <c r="N43" s="150">
        <f t="shared" si="3"/>
        <v>0</v>
      </c>
    </row>
    <row r="44" spans="1:14" ht="17.25" customHeight="1">
      <c r="A44" s="99" t="s">
        <v>63</v>
      </c>
      <c r="B44" s="20" t="s">
        <v>64</v>
      </c>
      <c r="C44" s="12" t="s">
        <v>55</v>
      </c>
      <c r="D44" s="7" t="s">
        <v>30</v>
      </c>
      <c r="E44" s="26">
        <f>E27</f>
        <v>184.1690113608895</v>
      </c>
      <c r="F44" s="26">
        <v>0.5</v>
      </c>
      <c r="G44" s="23">
        <f>E44*F44</f>
        <v>92.08450568044475</v>
      </c>
      <c r="H44" s="34">
        <f>G44*H10</f>
        <v>276.89810858109735</v>
      </c>
      <c r="I44" s="23">
        <f>ROUND(H44*1.25,0)</f>
        <v>346</v>
      </c>
      <c r="J44" s="104"/>
      <c r="K44" s="149">
        <f t="shared" si="0"/>
        <v>173</v>
      </c>
      <c r="L44" s="150">
        <f t="shared" si="1"/>
        <v>0</v>
      </c>
      <c r="M44" s="149">
        <f t="shared" si="2"/>
        <v>138.4</v>
      </c>
      <c r="N44" s="150">
        <f t="shared" si="3"/>
        <v>0</v>
      </c>
    </row>
    <row r="45" spans="1:14" ht="12.75">
      <c r="A45" s="99"/>
      <c r="B45" s="20" t="s">
        <v>65</v>
      </c>
      <c r="C45" s="12"/>
      <c r="D45" s="18"/>
      <c r="E45" s="8"/>
      <c r="F45" s="26"/>
      <c r="G45" s="27"/>
      <c r="H45" s="28"/>
      <c r="I45" s="27"/>
      <c r="J45" s="104"/>
      <c r="K45" s="149">
        <f t="shared" si="0"/>
        <v>0</v>
      </c>
      <c r="L45" s="150">
        <f t="shared" si="1"/>
        <v>0</v>
      </c>
      <c r="M45" s="149">
        <f t="shared" si="2"/>
        <v>0</v>
      </c>
      <c r="N45" s="150">
        <f t="shared" si="3"/>
        <v>0</v>
      </c>
    </row>
    <row r="46" spans="1:14" ht="9.75" customHeight="1">
      <c r="A46" s="99"/>
      <c r="B46" s="20"/>
      <c r="C46" s="12"/>
      <c r="D46" s="18"/>
      <c r="E46" s="8"/>
      <c r="F46" s="26"/>
      <c r="G46" s="27"/>
      <c r="H46" s="28"/>
      <c r="I46" s="27"/>
      <c r="J46" s="104"/>
      <c r="K46" s="149">
        <f t="shared" si="0"/>
        <v>0</v>
      </c>
      <c r="L46" s="150">
        <f t="shared" si="1"/>
        <v>0</v>
      </c>
      <c r="M46" s="149">
        <f t="shared" si="2"/>
        <v>0</v>
      </c>
      <c r="N46" s="150">
        <f t="shared" si="3"/>
        <v>0</v>
      </c>
    </row>
    <row r="47" spans="1:14" ht="12.75">
      <c r="A47" s="105" t="s">
        <v>66</v>
      </c>
      <c r="B47" s="20" t="s">
        <v>67</v>
      </c>
      <c r="C47" s="12" t="s">
        <v>29</v>
      </c>
      <c r="D47" s="7" t="s">
        <v>30</v>
      </c>
      <c r="E47" s="26">
        <f>E44</f>
        <v>184.1690113608895</v>
      </c>
      <c r="F47" s="26">
        <v>4.22</v>
      </c>
      <c r="G47" s="23">
        <f>E47*F47</f>
        <v>777.1932279429536</v>
      </c>
      <c r="H47" s="34">
        <f>G47*H10+G48*H10</f>
        <v>5137.627924126999</v>
      </c>
      <c r="I47" s="23">
        <f>ROUND(H47*1.25,0)</f>
        <v>6422</v>
      </c>
      <c r="J47" s="104"/>
      <c r="K47" s="149">
        <f t="shared" si="0"/>
        <v>3211</v>
      </c>
      <c r="L47" s="150">
        <f t="shared" si="1"/>
        <v>0</v>
      </c>
      <c r="M47" s="149">
        <f t="shared" si="2"/>
        <v>2568.8</v>
      </c>
      <c r="N47" s="150">
        <f t="shared" si="3"/>
        <v>0</v>
      </c>
    </row>
    <row r="48" spans="1:14" ht="12.75">
      <c r="A48" s="99"/>
      <c r="B48" s="20" t="s">
        <v>68</v>
      </c>
      <c r="C48" s="12"/>
      <c r="D48" s="7" t="s">
        <v>32</v>
      </c>
      <c r="E48" s="26">
        <f>E23</f>
        <v>220.7020812182741</v>
      </c>
      <c r="F48" s="26">
        <v>4.22</v>
      </c>
      <c r="G48" s="23">
        <f>E48*F48</f>
        <v>931.3627827411166</v>
      </c>
      <c r="H48" s="34"/>
      <c r="I48" s="23"/>
      <c r="J48" s="104"/>
      <c r="K48" s="149">
        <f t="shared" si="0"/>
        <v>0</v>
      </c>
      <c r="L48" s="150">
        <f t="shared" si="1"/>
        <v>0</v>
      </c>
      <c r="M48" s="149">
        <f t="shared" si="2"/>
        <v>0</v>
      </c>
      <c r="N48" s="150">
        <f t="shared" si="3"/>
        <v>0</v>
      </c>
    </row>
    <row r="49" spans="1:14" ht="12.75">
      <c r="A49" s="99"/>
      <c r="B49" s="20" t="s">
        <v>69</v>
      </c>
      <c r="C49" s="12"/>
      <c r="D49" s="18"/>
      <c r="E49" s="8"/>
      <c r="F49" s="26"/>
      <c r="G49" s="23"/>
      <c r="H49" s="34"/>
      <c r="I49" s="23"/>
      <c r="J49" s="104"/>
      <c r="K49" s="149">
        <f t="shared" si="0"/>
        <v>0</v>
      </c>
      <c r="L49" s="150">
        <f t="shared" si="1"/>
        <v>0</v>
      </c>
      <c r="M49" s="149">
        <f t="shared" si="2"/>
        <v>0</v>
      </c>
      <c r="N49" s="150">
        <f t="shared" si="3"/>
        <v>0</v>
      </c>
    </row>
    <row r="50" spans="1:14" ht="12.75">
      <c r="A50" s="99"/>
      <c r="B50" s="20" t="s">
        <v>70</v>
      </c>
      <c r="C50" s="12"/>
      <c r="D50" s="18"/>
      <c r="E50" s="8"/>
      <c r="F50" s="26"/>
      <c r="G50" s="27"/>
      <c r="H50" s="28"/>
      <c r="I50" s="27"/>
      <c r="J50" s="104"/>
      <c r="K50" s="149">
        <f t="shared" si="0"/>
        <v>0</v>
      </c>
      <c r="L50" s="150">
        <f t="shared" si="1"/>
        <v>0</v>
      </c>
      <c r="M50" s="149">
        <f t="shared" si="2"/>
        <v>0</v>
      </c>
      <c r="N50" s="150">
        <f t="shared" si="3"/>
        <v>0</v>
      </c>
    </row>
    <row r="51" spans="1:14" ht="9" customHeight="1">
      <c r="A51" s="99"/>
      <c r="B51" s="20"/>
      <c r="C51" s="12"/>
      <c r="D51" s="18"/>
      <c r="E51" s="8"/>
      <c r="F51" s="26"/>
      <c r="G51" s="27"/>
      <c r="H51" s="28"/>
      <c r="I51" s="27"/>
      <c r="J51" s="104"/>
      <c r="K51" s="149">
        <f t="shared" si="0"/>
        <v>0</v>
      </c>
      <c r="L51" s="150">
        <f t="shared" si="1"/>
        <v>0</v>
      </c>
      <c r="M51" s="149">
        <f t="shared" si="2"/>
        <v>0</v>
      </c>
      <c r="N51" s="150">
        <f t="shared" si="3"/>
        <v>0</v>
      </c>
    </row>
    <row r="52" spans="1:14" ht="12.75">
      <c r="A52" s="105" t="s">
        <v>71</v>
      </c>
      <c r="B52" s="20" t="s">
        <v>72</v>
      </c>
      <c r="C52" s="12" t="s">
        <v>36</v>
      </c>
      <c r="D52" s="7" t="s">
        <v>30</v>
      </c>
      <c r="E52" s="26">
        <f>E47</f>
        <v>184.1690113608895</v>
      </c>
      <c r="F52" s="26">
        <v>3.7</v>
      </c>
      <c r="G52" s="23">
        <f>E52*F52</f>
        <v>681.4253420352911</v>
      </c>
      <c r="H52" s="34">
        <f>G52*H10+G53*H10</f>
        <v>4200.544307175247</v>
      </c>
      <c r="I52" s="23">
        <f>ROUND(H52*1.25,0)</f>
        <v>5251</v>
      </c>
      <c r="J52" s="104"/>
      <c r="K52" s="149">
        <f t="shared" si="0"/>
        <v>2625.5</v>
      </c>
      <c r="L52" s="150">
        <f t="shared" si="1"/>
        <v>0</v>
      </c>
      <c r="M52" s="149">
        <f t="shared" si="2"/>
        <v>2100.4</v>
      </c>
      <c r="N52" s="150">
        <f t="shared" si="3"/>
        <v>0</v>
      </c>
    </row>
    <row r="53" spans="1:14" ht="12.75">
      <c r="A53" s="99"/>
      <c r="B53" s="20" t="s">
        <v>73</v>
      </c>
      <c r="C53" s="12"/>
      <c r="D53" s="7" t="s">
        <v>38</v>
      </c>
      <c r="E53" s="26">
        <f>E39</f>
        <v>193.377461928934</v>
      </c>
      <c r="F53" s="67" t="s">
        <v>74</v>
      </c>
      <c r="G53" s="23">
        <f>E53*F53</f>
        <v>715.4966091370558</v>
      </c>
      <c r="H53" s="34"/>
      <c r="I53" s="23"/>
      <c r="J53" s="104"/>
      <c r="K53" s="149">
        <f t="shared" si="0"/>
        <v>0</v>
      </c>
      <c r="L53" s="150">
        <f t="shared" si="1"/>
        <v>0</v>
      </c>
      <c r="M53" s="149">
        <f t="shared" si="2"/>
        <v>0</v>
      </c>
      <c r="N53" s="150">
        <f t="shared" si="3"/>
        <v>0</v>
      </c>
    </row>
    <row r="54" spans="1:14" ht="12.75">
      <c r="A54" s="99"/>
      <c r="B54" s="20" t="s">
        <v>69</v>
      </c>
      <c r="C54" s="12"/>
      <c r="D54" s="18"/>
      <c r="E54" s="8"/>
      <c r="F54" s="67"/>
      <c r="G54" s="23"/>
      <c r="H54" s="34"/>
      <c r="I54" s="23"/>
      <c r="J54" s="104"/>
      <c r="K54" s="149">
        <f t="shared" si="0"/>
        <v>0</v>
      </c>
      <c r="L54" s="150">
        <f t="shared" si="1"/>
        <v>0</v>
      </c>
      <c r="M54" s="149">
        <f t="shared" si="2"/>
        <v>0</v>
      </c>
      <c r="N54" s="150">
        <f t="shared" si="3"/>
        <v>0</v>
      </c>
    </row>
    <row r="55" spans="1:14" ht="12.75">
      <c r="A55" s="99"/>
      <c r="B55" s="20" t="s">
        <v>75</v>
      </c>
      <c r="C55" s="12"/>
      <c r="D55" s="18"/>
      <c r="E55" s="8"/>
      <c r="F55" s="26"/>
      <c r="G55" s="23"/>
      <c r="H55" s="34"/>
      <c r="I55" s="23"/>
      <c r="J55" s="104"/>
      <c r="K55" s="149">
        <f t="shared" si="0"/>
        <v>0</v>
      </c>
      <c r="L55" s="150">
        <f t="shared" si="1"/>
        <v>0</v>
      </c>
      <c r="M55" s="149">
        <f t="shared" si="2"/>
        <v>0</v>
      </c>
      <c r="N55" s="150">
        <f t="shared" si="3"/>
        <v>0</v>
      </c>
    </row>
    <row r="56" spans="1:14" ht="9" customHeight="1">
      <c r="A56" s="99"/>
      <c r="B56" s="20"/>
      <c r="C56" s="12"/>
      <c r="D56" s="18"/>
      <c r="E56" s="8"/>
      <c r="F56" s="26"/>
      <c r="G56" s="27"/>
      <c r="H56" s="28"/>
      <c r="I56" s="27"/>
      <c r="J56" s="104"/>
      <c r="K56" s="149">
        <f t="shared" si="0"/>
        <v>0</v>
      </c>
      <c r="L56" s="150">
        <f t="shared" si="1"/>
        <v>0</v>
      </c>
      <c r="M56" s="149">
        <f t="shared" si="2"/>
        <v>0</v>
      </c>
      <c r="N56" s="150">
        <f t="shared" si="3"/>
        <v>0</v>
      </c>
    </row>
    <row r="57" spans="1:14" ht="12.75">
      <c r="A57" s="105" t="s">
        <v>76</v>
      </c>
      <c r="B57" s="20" t="s">
        <v>67</v>
      </c>
      <c r="C57" s="12" t="s">
        <v>36</v>
      </c>
      <c r="D57" s="7" t="s">
        <v>30</v>
      </c>
      <c r="E57" s="26">
        <f>E52</f>
        <v>184.1690113608895</v>
      </c>
      <c r="F57" s="26">
        <v>5.12</v>
      </c>
      <c r="G57" s="23">
        <f>E57*F57</f>
        <v>942.9453381677542</v>
      </c>
      <c r="H57" s="34">
        <f>G57*H10+G58*H10</f>
        <v>6239.967073556223</v>
      </c>
      <c r="I57" s="23">
        <f>ROUND(H57*1.25,0)</f>
        <v>7800</v>
      </c>
      <c r="J57" s="104"/>
      <c r="K57" s="149">
        <f t="shared" si="0"/>
        <v>3900</v>
      </c>
      <c r="L57" s="150">
        <f t="shared" si="1"/>
        <v>0</v>
      </c>
      <c r="M57" s="149">
        <f t="shared" si="2"/>
        <v>3120</v>
      </c>
      <c r="N57" s="150">
        <f t="shared" si="3"/>
        <v>0</v>
      </c>
    </row>
    <row r="58" spans="1:14" ht="12.75">
      <c r="A58" s="99"/>
      <c r="B58" s="20" t="s">
        <v>77</v>
      </c>
      <c r="C58" s="12"/>
      <c r="D58" s="7" t="s">
        <v>32</v>
      </c>
      <c r="E58" s="26">
        <f>E48</f>
        <v>220.7020812182741</v>
      </c>
      <c r="F58" s="26">
        <v>5.13</v>
      </c>
      <c r="G58" s="23">
        <f>E58*F58</f>
        <v>1132.201676649746</v>
      </c>
      <c r="H58" s="34"/>
      <c r="I58" s="23"/>
      <c r="J58" s="104"/>
      <c r="K58" s="149">
        <f t="shared" si="0"/>
        <v>0</v>
      </c>
      <c r="L58" s="150">
        <f t="shared" si="1"/>
        <v>0</v>
      </c>
      <c r="M58" s="149">
        <f t="shared" si="2"/>
        <v>0</v>
      </c>
      <c r="N58" s="150">
        <f t="shared" si="3"/>
        <v>0</v>
      </c>
    </row>
    <row r="59" spans="1:14" ht="12.75">
      <c r="A59" s="99"/>
      <c r="B59" s="20" t="s">
        <v>69</v>
      </c>
      <c r="C59" s="12"/>
      <c r="D59" s="18"/>
      <c r="E59" s="8"/>
      <c r="F59" s="26"/>
      <c r="G59" s="23"/>
      <c r="H59" s="34"/>
      <c r="I59" s="23"/>
      <c r="J59" s="104"/>
      <c r="K59" s="149">
        <f t="shared" si="0"/>
        <v>0</v>
      </c>
      <c r="L59" s="150">
        <f t="shared" si="1"/>
        <v>0</v>
      </c>
      <c r="M59" s="149">
        <f t="shared" si="2"/>
        <v>0</v>
      </c>
      <c r="N59" s="150">
        <f t="shared" si="3"/>
        <v>0</v>
      </c>
    </row>
    <row r="60" spans="1:14" ht="12.75">
      <c r="A60" s="99"/>
      <c r="B60" s="20" t="s">
        <v>48</v>
      </c>
      <c r="C60" s="12"/>
      <c r="D60" s="18"/>
      <c r="E60" s="8"/>
      <c r="F60" s="26"/>
      <c r="G60" s="27"/>
      <c r="H60" s="28"/>
      <c r="I60" s="27"/>
      <c r="J60" s="104"/>
      <c r="K60" s="149">
        <f t="shared" si="0"/>
        <v>0</v>
      </c>
      <c r="L60" s="150">
        <f t="shared" si="1"/>
        <v>0</v>
      </c>
      <c r="M60" s="149">
        <f t="shared" si="2"/>
        <v>0</v>
      </c>
      <c r="N60" s="150">
        <f t="shared" si="3"/>
        <v>0</v>
      </c>
    </row>
    <row r="61" spans="1:14" ht="9" customHeight="1">
      <c r="A61" s="99"/>
      <c r="B61" s="20"/>
      <c r="C61" s="12"/>
      <c r="D61" s="18"/>
      <c r="E61" s="8"/>
      <c r="F61" s="26"/>
      <c r="G61" s="23"/>
      <c r="H61" s="34"/>
      <c r="I61" s="23"/>
      <c r="J61" s="104"/>
      <c r="K61" s="149">
        <f t="shared" si="0"/>
        <v>0</v>
      </c>
      <c r="L61" s="150">
        <f t="shared" si="1"/>
        <v>0</v>
      </c>
      <c r="M61" s="149">
        <f t="shared" si="2"/>
        <v>0</v>
      </c>
      <c r="N61" s="150">
        <f t="shared" si="3"/>
        <v>0</v>
      </c>
    </row>
    <row r="62" spans="1:14" ht="12.75">
      <c r="A62" s="99" t="s">
        <v>78</v>
      </c>
      <c r="B62" s="20" t="s">
        <v>79</v>
      </c>
      <c r="C62" s="12" t="s">
        <v>80</v>
      </c>
      <c r="D62" s="7" t="s">
        <v>30</v>
      </c>
      <c r="E62" s="26">
        <f>E57</f>
        <v>184.1690113608895</v>
      </c>
      <c r="F62" s="26">
        <v>3</v>
      </c>
      <c r="G62" s="23">
        <f>E62*F62</f>
        <v>552.5070340826685</v>
      </c>
      <c r="H62" s="34">
        <f>G62*H10+G63*H10</f>
        <v>3652.3421261566345</v>
      </c>
      <c r="I62" s="23">
        <f>ROUND(H62*1.25,0)</f>
        <v>4565</v>
      </c>
      <c r="J62" s="104"/>
      <c r="K62" s="149">
        <f t="shared" si="0"/>
        <v>2282.5</v>
      </c>
      <c r="L62" s="150">
        <f t="shared" si="1"/>
        <v>0</v>
      </c>
      <c r="M62" s="149">
        <f t="shared" si="2"/>
        <v>1826</v>
      </c>
      <c r="N62" s="150">
        <f t="shared" si="3"/>
        <v>0</v>
      </c>
    </row>
    <row r="63" spans="1:14" ht="12.75">
      <c r="A63" s="99"/>
      <c r="B63" s="20" t="s">
        <v>81</v>
      </c>
      <c r="C63" s="12" t="s">
        <v>82</v>
      </c>
      <c r="D63" s="7" t="s">
        <v>32</v>
      </c>
      <c r="E63" s="26">
        <f>E58</f>
        <v>220.7020812182741</v>
      </c>
      <c r="F63" s="26">
        <v>3</v>
      </c>
      <c r="G63" s="23">
        <f>E63*F63</f>
        <v>662.1062436548223</v>
      </c>
      <c r="H63" s="34"/>
      <c r="I63" s="23"/>
      <c r="J63" s="104"/>
      <c r="K63" s="149">
        <f t="shared" si="0"/>
        <v>0</v>
      </c>
      <c r="L63" s="150">
        <f t="shared" si="1"/>
        <v>0</v>
      </c>
      <c r="M63" s="149">
        <f t="shared" si="2"/>
        <v>0</v>
      </c>
      <c r="N63" s="150">
        <f t="shared" si="3"/>
        <v>0</v>
      </c>
    </row>
    <row r="64" spans="1:14" ht="12.75">
      <c r="A64" s="99"/>
      <c r="B64" s="20" t="s">
        <v>83</v>
      </c>
      <c r="C64" s="12"/>
      <c r="D64" s="18"/>
      <c r="E64" s="8"/>
      <c r="F64" s="26"/>
      <c r="G64" s="23"/>
      <c r="H64" s="34"/>
      <c r="I64" s="23"/>
      <c r="J64" s="104"/>
      <c r="K64" s="149">
        <f t="shared" si="0"/>
        <v>0</v>
      </c>
      <c r="L64" s="150">
        <f t="shared" si="1"/>
        <v>0</v>
      </c>
      <c r="M64" s="149">
        <f t="shared" si="2"/>
        <v>0</v>
      </c>
      <c r="N64" s="150">
        <f t="shared" si="3"/>
        <v>0</v>
      </c>
    </row>
    <row r="65" spans="1:14" ht="9.75" customHeight="1">
      <c r="A65" s="99"/>
      <c r="B65" s="20"/>
      <c r="C65" s="12"/>
      <c r="D65" s="18"/>
      <c r="E65" s="8"/>
      <c r="F65" s="26"/>
      <c r="G65" s="23"/>
      <c r="H65" s="34"/>
      <c r="I65" s="23"/>
      <c r="J65" s="104"/>
      <c r="K65" s="149">
        <f t="shared" si="0"/>
        <v>0</v>
      </c>
      <c r="L65" s="150">
        <f t="shared" si="1"/>
        <v>0</v>
      </c>
      <c r="M65" s="149">
        <f t="shared" si="2"/>
        <v>0</v>
      </c>
      <c r="N65" s="150">
        <f t="shared" si="3"/>
        <v>0</v>
      </c>
    </row>
    <row r="66" spans="1:14" ht="12.75">
      <c r="A66" s="99" t="s">
        <v>84</v>
      </c>
      <c r="B66" s="20" t="s">
        <v>85</v>
      </c>
      <c r="C66" s="12" t="s">
        <v>55</v>
      </c>
      <c r="D66" s="7" t="s">
        <v>30</v>
      </c>
      <c r="E66" s="26">
        <f>E62</f>
        <v>184.1690113608895</v>
      </c>
      <c r="F66" s="26">
        <v>0.3</v>
      </c>
      <c r="G66" s="23">
        <f>E66*F66</f>
        <v>55.25070340826685</v>
      </c>
      <c r="H66" s="34">
        <f>G66*H10</f>
        <v>166.13886514865843</v>
      </c>
      <c r="I66" s="23">
        <f>ROUND(H66*1.25,0)</f>
        <v>208</v>
      </c>
      <c r="J66" s="104"/>
      <c r="K66" s="149">
        <f t="shared" si="0"/>
        <v>104</v>
      </c>
      <c r="L66" s="150">
        <f t="shared" si="1"/>
        <v>0</v>
      </c>
      <c r="M66" s="149">
        <f t="shared" si="2"/>
        <v>83.2</v>
      </c>
      <c r="N66" s="150">
        <f t="shared" si="3"/>
        <v>0</v>
      </c>
    </row>
    <row r="67" spans="1:14" ht="12.75">
      <c r="A67" s="99"/>
      <c r="B67" s="39" t="s">
        <v>86</v>
      </c>
      <c r="C67" s="12"/>
      <c r="D67" s="18"/>
      <c r="E67" s="8"/>
      <c r="F67" s="26"/>
      <c r="G67" s="23"/>
      <c r="H67" s="34"/>
      <c r="I67" s="23"/>
      <c r="J67" s="104"/>
      <c r="K67" s="149">
        <f t="shared" si="0"/>
        <v>0</v>
      </c>
      <c r="L67" s="150">
        <f t="shared" si="1"/>
        <v>0</v>
      </c>
      <c r="M67" s="149">
        <f t="shared" si="2"/>
        <v>0</v>
      </c>
      <c r="N67" s="150">
        <f t="shared" si="3"/>
        <v>0</v>
      </c>
    </row>
    <row r="68" spans="1:14" ht="12.75">
      <c r="A68" s="99"/>
      <c r="B68" s="20" t="s">
        <v>87</v>
      </c>
      <c r="C68" s="12"/>
      <c r="D68" s="18"/>
      <c r="E68" s="8"/>
      <c r="F68" s="26"/>
      <c r="G68" s="23"/>
      <c r="H68" s="34"/>
      <c r="I68" s="23"/>
      <c r="J68" s="104"/>
      <c r="K68" s="149">
        <f t="shared" si="0"/>
        <v>0</v>
      </c>
      <c r="L68" s="150">
        <f t="shared" si="1"/>
        <v>0</v>
      </c>
      <c r="M68" s="149">
        <f t="shared" si="2"/>
        <v>0</v>
      </c>
      <c r="N68" s="150">
        <f t="shared" si="3"/>
        <v>0</v>
      </c>
    </row>
    <row r="69" spans="1:14" ht="12.75">
      <c r="A69" s="99"/>
      <c r="B69" s="20"/>
      <c r="C69" s="12"/>
      <c r="D69" s="18"/>
      <c r="E69" s="8"/>
      <c r="F69" s="26"/>
      <c r="G69" s="23"/>
      <c r="H69" s="34"/>
      <c r="I69" s="23"/>
      <c r="J69" s="104"/>
      <c r="K69" s="149">
        <f t="shared" si="0"/>
        <v>0</v>
      </c>
      <c r="L69" s="150">
        <f t="shared" si="1"/>
        <v>0</v>
      </c>
      <c r="M69" s="149">
        <f t="shared" si="2"/>
        <v>0</v>
      </c>
      <c r="N69" s="150">
        <f t="shared" si="3"/>
        <v>0</v>
      </c>
    </row>
    <row r="70" spans="1:14" ht="12.75">
      <c r="A70" s="99" t="s">
        <v>88</v>
      </c>
      <c r="B70" s="20" t="s">
        <v>89</v>
      </c>
      <c r="C70" s="12" t="s">
        <v>90</v>
      </c>
      <c r="D70" s="7" t="s">
        <v>30</v>
      </c>
      <c r="E70" s="26">
        <f>E66</f>
        <v>184.1690113608895</v>
      </c>
      <c r="F70" s="26">
        <v>0.86</v>
      </c>
      <c r="G70" s="23">
        <f>E70*F70</f>
        <v>158.38534977036497</v>
      </c>
      <c r="H70" s="34">
        <f>G70*H10+G71*H10</f>
        <v>982.1575911371524</v>
      </c>
      <c r="I70" s="23">
        <f>ROUND(H70*1.25,0)</f>
        <v>1228</v>
      </c>
      <c r="J70" s="104"/>
      <c r="K70" s="149">
        <f t="shared" si="0"/>
        <v>614</v>
      </c>
      <c r="L70" s="150">
        <f t="shared" si="1"/>
        <v>0</v>
      </c>
      <c r="M70" s="149">
        <f t="shared" si="2"/>
        <v>491.20000000000005</v>
      </c>
      <c r="N70" s="150">
        <f t="shared" si="3"/>
        <v>0</v>
      </c>
    </row>
    <row r="71" spans="1:14" ht="12.75">
      <c r="A71" s="99"/>
      <c r="B71" s="20" t="s">
        <v>91</v>
      </c>
      <c r="C71" s="12"/>
      <c r="D71" s="7" t="s">
        <v>38</v>
      </c>
      <c r="E71" s="26">
        <f>E53</f>
        <v>193.377461928934</v>
      </c>
      <c r="F71" s="26">
        <v>0.87</v>
      </c>
      <c r="G71" s="23">
        <f>E71*F71</f>
        <v>168.23839187817256</v>
      </c>
      <c r="H71" s="34"/>
      <c r="I71" s="23"/>
      <c r="J71" s="104"/>
      <c r="K71" s="149">
        <f t="shared" si="0"/>
        <v>0</v>
      </c>
      <c r="L71" s="150">
        <f t="shared" si="1"/>
        <v>0</v>
      </c>
      <c r="M71" s="149">
        <f t="shared" si="2"/>
        <v>0</v>
      </c>
      <c r="N71" s="150">
        <f t="shared" si="3"/>
        <v>0</v>
      </c>
    </row>
    <row r="72" spans="1:14" ht="9.75" customHeight="1">
      <c r="A72" s="99"/>
      <c r="B72" s="20"/>
      <c r="C72" s="12"/>
      <c r="D72" s="18"/>
      <c r="E72" s="8"/>
      <c r="F72" s="26"/>
      <c r="G72" s="23"/>
      <c r="H72" s="34"/>
      <c r="I72" s="23"/>
      <c r="J72" s="104"/>
      <c r="K72" s="149">
        <f t="shared" si="0"/>
        <v>0</v>
      </c>
      <c r="L72" s="150">
        <f t="shared" si="1"/>
        <v>0</v>
      </c>
      <c r="M72" s="149">
        <f t="shared" si="2"/>
        <v>0</v>
      </c>
      <c r="N72" s="150">
        <f t="shared" si="3"/>
        <v>0</v>
      </c>
    </row>
    <row r="73" spans="1:14" ht="12.75">
      <c r="A73" s="105" t="s">
        <v>92</v>
      </c>
      <c r="B73" s="20" t="s">
        <v>93</v>
      </c>
      <c r="C73" s="12" t="s">
        <v>29</v>
      </c>
      <c r="D73" s="7" t="s">
        <v>30</v>
      </c>
      <c r="E73" s="26">
        <f>E70</f>
        <v>184.1690113608895</v>
      </c>
      <c r="F73" s="26">
        <v>1.86</v>
      </c>
      <c r="G73" s="23">
        <f>E73*F73</f>
        <v>342.5543611312545</v>
      </c>
      <c r="H73" s="34">
        <f>G73*H10+G74*H10</f>
        <v>2271.0886297993475</v>
      </c>
      <c r="I73" s="23">
        <f>ROUND(H73*1.25,0)</f>
        <v>2839</v>
      </c>
      <c r="J73" s="104"/>
      <c r="K73" s="149">
        <f t="shared" si="0"/>
        <v>1419.5</v>
      </c>
      <c r="L73" s="150">
        <f t="shared" si="1"/>
        <v>0</v>
      </c>
      <c r="M73" s="149">
        <f t="shared" si="2"/>
        <v>1135.6000000000001</v>
      </c>
      <c r="N73" s="150">
        <f t="shared" si="3"/>
        <v>0</v>
      </c>
    </row>
    <row r="74" spans="1:14" ht="12.75">
      <c r="A74" s="99"/>
      <c r="B74" s="20" t="s">
        <v>94</v>
      </c>
      <c r="C74" s="12"/>
      <c r="D74" s="7" t="s">
        <v>32</v>
      </c>
      <c r="E74" s="26">
        <f>E63</f>
        <v>220.7020812182741</v>
      </c>
      <c r="F74" s="26">
        <v>1.87</v>
      </c>
      <c r="G74" s="23">
        <f>E74*F74</f>
        <v>412.71289187817257</v>
      </c>
      <c r="H74" s="34"/>
      <c r="I74" s="23"/>
      <c r="J74" s="104"/>
      <c r="K74" s="149">
        <f t="shared" si="0"/>
        <v>0</v>
      </c>
      <c r="L74" s="150">
        <f t="shared" si="1"/>
        <v>0</v>
      </c>
      <c r="M74" s="149">
        <f t="shared" si="2"/>
        <v>0</v>
      </c>
      <c r="N74" s="150">
        <f t="shared" si="3"/>
        <v>0</v>
      </c>
    </row>
    <row r="75" spans="1:14" ht="12.75">
      <c r="A75" s="99"/>
      <c r="B75" s="20" t="s">
        <v>95</v>
      </c>
      <c r="C75" s="12"/>
      <c r="D75" s="18"/>
      <c r="E75" s="8"/>
      <c r="F75" s="26"/>
      <c r="G75" s="27"/>
      <c r="H75" s="27"/>
      <c r="I75" s="23"/>
      <c r="J75" s="104"/>
      <c r="K75" s="149">
        <f t="shared" si="0"/>
        <v>0</v>
      </c>
      <c r="L75" s="150">
        <f t="shared" si="1"/>
        <v>0</v>
      </c>
      <c r="M75" s="149">
        <f t="shared" si="2"/>
        <v>0</v>
      </c>
      <c r="N75" s="150">
        <f t="shared" si="3"/>
        <v>0</v>
      </c>
    </row>
    <row r="76" spans="1:14" ht="9.75" customHeight="1">
      <c r="A76" s="99"/>
      <c r="B76" s="20"/>
      <c r="C76" s="12"/>
      <c r="D76" s="18"/>
      <c r="E76" s="8"/>
      <c r="F76" s="26"/>
      <c r="G76" s="23"/>
      <c r="H76" s="34"/>
      <c r="I76" s="23"/>
      <c r="J76" s="104"/>
      <c r="K76" s="149">
        <f t="shared" si="0"/>
        <v>0</v>
      </c>
      <c r="L76" s="150">
        <f t="shared" si="1"/>
        <v>0</v>
      </c>
      <c r="M76" s="149">
        <f t="shared" si="2"/>
        <v>0</v>
      </c>
      <c r="N76" s="150">
        <f t="shared" si="3"/>
        <v>0</v>
      </c>
    </row>
    <row r="77" spans="1:14" ht="12.75">
      <c r="A77" s="105" t="s">
        <v>96</v>
      </c>
      <c r="B77" s="20" t="s">
        <v>93</v>
      </c>
      <c r="C77" s="12" t="s">
        <v>36</v>
      </c>
      <c r="D77" s="7" t="s">
        <v>30</v>
      </c>
      <c r="E77" s="26">
        <f>E73</f>
        <v>184.1690113608895</v>
      </c>
      <c r="F77" s="26">
        <v>1.43</v>
      </c>
      <c r="G77" s="23">
        <f>E77*F77</f>
        <v>263.361686246072</v>
      </c>
      <c r="H77" s="34">
        <f>G77*H10+G78*H10</f>
        <v>1629.268470891177</v>
      </c>
      <c r="I77" s="23">
        <f>ROUND(H77*1.25,0)</f>
        <v>2037</v>
      </c>
      <c r="J77" s="104"/>
      <c r="K77" s="149">
        <f aca="true" t="shared" si="4" ref="K77:K140">I77*$L$3</f>
        <v>1018.5</v>
      </c>
      <c r="L77" s="150">
        <f aca="true" t="shared" si="5" ref="L77:L140">J77*$L$3</f>
        <v>0</v>
      </c>
      <c r="M77" s="149">
        <f aca="true" t="shared" si="6" ref="M77:M140">I77*$N$3</f>
        <v>814.8000000000001</v>
      </c>
      <c r="N77" s="150">
        <f aca="true" t="shared" si="7" ref="N77:N140">J77*$N$3</f>
        <v>0</v>
      </c>
    </row>
    <row r="78" spans="1:14" ht="12.75">
      <c r="A78" s="99"/>
      <c r="B78" s="20" t="s">
        <v>97</v>
      </c>
      <c r="C78" s="12"/>
      <c r="D78" s="7" t="s">
        <v>38</v>
      </c>
      <c r="E78" s="26">
        <f>E71</f>
        <v>193.377461928934</v>
      </c>
      <c r="F78" s="26">
        <v>1.44</v>
      </c>
      <c r="G78" s="23">
        <f>E78*F78</f>
        <v>278.46354517766497</v>
      </c>
      <c r="H78" s="34"/>
      <c r="I78" s="23"/>
      <c r="J78" s="104"/>
      <c r="K78" s="149">
        <f t="shared" si="4"/>
        <v>0</v>
      </c>
      <c r="L78" s="150">
        <f t="shared" si="5"/>
        <v>0</v>
      </c>
      <c r="M78" s="149">
        <f t="shared" si="6"/>
        <v>0</v>
      </c>
      <c r="N78" s="150">
        <f t="shared" si="7"/>
        <v>0</v>
      </c>
    </row>
    <row r="79" spans="1:14" ht="12.75">
      <c r="A79" s="99"/>
      <c r="B79" s="20" t="s">
        <v>44</v>
      </c>
      <c r="C79" s="12"/>
      <c r="D79" s="18"/>
      <c r="E79" s="8"/>
      <c r="F79" s="26"/>
      <c r="G79" s="27"/>
      <c r="H79" s="27"/>
      <c r="I79" s="23"/>
      <c r="J79" s="104"/>
      <c r="K79" s="149">
        <f t="shared" si="4"/>
        <v>0</v>
      </c>
      <c r="L79" s="150">
        <f t="shared" si="5"/>
        <v>0</v>
      </c>
      <c r="M79" s="149">
        <f t="shared" si="6"/>
        <v>0</v>
      </c>
      <c r="N79" s="150">
        <f t="shared" si="7"/>
        <v>0</v>
      </c>
    </row>
    <row r="80" spans="1:14" ht="15" customHeight="1">
      <c r="A80" s="99"/>
      <c r="B80" s="20"/>
      <c r="C80" s="12"/>
      <c r="D80" s="18"/>
      <c r="E80" s="8"/>
      <c r="F80" s="67"/>
      <c r="G80" s="40"/>
      <c r="H80" s="18"/>
      <c r="I80" s="40"/>
      <c r="J80" s="104"/>
      <c r="K80" s="149">
        <f t="shared" si="4"/>
        <v>0</v>
      </c>
      <c r="L80" s="150">
        <f t="shared" si="5"/>
        <v>0</v>
      </c>
      <c r="M80" s="149">
        <f t="shared" si="6"/>
        <v>0</v>
      </c>
      <c r="N80" s="150">
        <f t="shared" si="7"/>
        <v>0</v>
      </c>
    </row>
    <row r="81" spans="1:14" ht="12.75">
      <c r="A81" s="105" t="s">
        <v>98</v>
      </c>
      <c r="B81" s="20" t="s">
        <v>99</v>
      </c>
      <c r="C81" s="12" t="s">
        <v>29</v>
      </c>
      <c r="D81" s="7" t="s">
        <v>30</v>
      </c>
      <c r="E81" s="26">
        <f>E77</f>
        <v>184.1690113608895</v>
      </c>
      <c r="F81" s="26">
        <v>3.07</v>
      </c>
      <c r="G81" s="23">
        <f>E81*F81</f>
        <v>565.3988648779307</v>
      </c>
      <c r="H81" s="34">
        <f>G81*H10+G82*H10</f>
        <v>3744.1999540158567</v>
      </c>
      <c r="I81" s="23">
        <f>ROUND(H81*1.25,0)</f>
        <v>4680</v>
      </c>
      <c r="J81" s="104"/>
      <c r="K81" s="149">
        <f t="shared" si="4"/>
        <v>2340</v>
      </c>
      <c r="L81" s="150">
        <f t="shared" si="5"/>
        <v>0</v>
      </c>
      <c r="M81" s="149">
        <f t="shared" si="6"/>
        <v>1872</v>
      </c>
      <c r="N81" s="150">
        <f t="shared" si="7"/>
        <v>0</v>
      </c>
    </row>
    <row r="82" spans="1:14" ht="12.75">
      <c r="A82" s="99"/>
      <c r="B82" s="20" t="s">
        <v>100</v>
      </c>
      <c r="C82" s="12"/>
      <c r="D82" s="7" t="s">
        <v>32</v>
      </c>
      <c r="E82" s="26">
        <f>E74</f>
        <v>220.7020812182741</v>
      </c>
      <c r="F82" s="26">
        <v>3.08</v>
      </c>
      <c r="G82" s="23">
        <f>E82*F82</f>
        <v>679.7624101522842</v>
      </c>
      <c r="H82" s="34"/>
      <c r="I82" s="23"/>
      <c r="J82" s="104"/>
      <c r="K82" s="149">
        <f t="shared" si="4"/>
        <v>0</v>
      </c>
      <c r="L82" s="150">
        <f t="shared" si="5"/>
        <v>0</v>
      </c>
      <c r="M82" s="149">
        <f t="shared" si="6"/>
        <v>0</v>
      </c>
      <c r="N82" s="150">
        <f t="shared" si="7"/>
        <v>0</v>
      </c>
    </row>
    <row r="83" spans="1:14" ht="12.75">
      <c r="A83" s="99"/>
      <c r="B83" s="20" t="s">
        <v>95</v>
      </c>
      <c r="C83" s="12"/>
      <c r="D83" s="18"/>
      <c r="E83" s="8"/>
      <c r="F83" s="26"/>
      <c r="G83" s="27"/>
      <c r="H83" s="27"/>
      <c r="I83" s="23"/>
      <c r="J83" s="106"/>
      <c r="K83" s="149">
        <f t="shared" si="4"/>
        <v>0</v>
      </c>
      <c r="L83" s="150">
        <f t="shared" si="5"/>
        <v>0</v>
      </c>
      <c r="M83" s="149">
        <f t="shared" si="6"/>
        <v>0</v>
      </c>
      <c r="N83" s="150">
        <f t="shared" si="7"/>
        <v>0</v>
      </c>
    </row>
    <row r="84" spans="1:14" ht="12.75" customHeight="1">
      <c r="A84" s="99"/>
      <c r="B84" s="20"/>
      <c r="C84" s="12"/>
      <c r="D84" s="18"/>
      <c r="E84" s="8"/>
      <c r="F84" s="26"/>
      <c r="G84" s="27"/>
      <c r="H84" s="28"/>
      <c r="I84" s="23"/>
      <c r="J84" s="106"/>
      <c r="K84" s="149">
        <f t="shared" si="4"/>
        <v>0</v>
      </c>
      <c r="L84" s="150">
        <f t="shared" si="5"/>
        <v>0</v>
      </c>
      <c r="M84" s="149">
        <f t="shared" si="6"/>
        <v>0</v>
      </c>
      <c r="N84" s="150">
        <f t="shared" si="7"/>
        <v>0</v>
      </c>
    </row>
    <row r="85" spans="1:14" ht="12.75">
      <c r="A85" s="107" t="s">
        <v>101</v>
      </c>
      <c r="B85" s="20" t="s">
        <v>102</v>
      </c>
      <c r="C85" s="12" t="s">
        <v>55</v>
      </c>
      <c r="D85" s="7" t="s">
        <v>30</v>
      </c>
      <c r="E85" s="26">
        <f>E81</f>
        <v>184.1690113608895</v>
      </c>
      <c r="F85" s="26">
        <v>0.44</v>
      </c>
      <c r="G85" s="23">
        <f>E85*F85</f>
        <v>81.03436499879138</v>
      </c>
      <c r="H85" s="34">
        <f>G85*H10</f>
        <v>243.67033555136567</v>
      </c>
      <c r="I85" s="23">
        <f>ROUND(H85*1.25,0)</f>
        <v>305</v>
      </c>
      <c r="J85" s="104"/>
      <c r="K85" s="149">
        <f t="shared" si="4"/>
        <v>152.5</v>
      </c>
      <c r="L85" s="150">
        <f t="shared" si="5"/>
        <v>0</v>
      </c>
      <c r="M85" s="149">
        <f t="shared" si="6"/>
        <v>122</v>
      </c>
      <c r="N85" s="150">
        <f t="shared" si="7"/>
        <v>0</v>
      </c>
    </row>
    <row r="86" spans="1:14" ht="12.75" customHeight="1">
      <c r="A86" s="99"/>
      <c r="B86" s="20"/>
      <c r="C86" s="12"/>
      <c r="D86" s="18"/>
      <c r="E86" s="8"/>
      <c r="F86" s="26"/>
      <c r="G86" s="23"/>
      <c r="H86" s="34"/>
      <c r="I86" s="23"/>
      <c r="J86" s="104"/>
      <c r="K86" s="149">
        <f t="shared" si="4"/>
        <v>0</v>
      </c>
      <c r="L86" s="150">
        <f t="shared" si="5"/>
        <v>0</v>
      </c>
      <c r="M86" s="149">
        <f t="shared" si="6"/>
        <v>0</v>
      </c>
      <c r="N86" s="150">
        <f t="shared" si="7"/>
        <v>0</v>
      </c>
    </row>
    <row r="87" spans="1:14" ht="12.75">
      <c r="A87" s="99" t="s">
        <v>103</v>
      </c>
      <c r="B87" s="20" t="s">
        <v>104</v>
      </c>
      <c r="C87" s="12" t="s">
        <v>80</v>
      </c>
      <c r="D87" s="7" t="s">
        <v>38</v>
      </c>
      <c r="E87" s="26">
        <f>E78</f>
        <v>193.377461928934</v>
      </c>
      <c r="F87" s="50">
        <v>4</v>
      </c>
      <c r="G87" s="23">
        <f>E87*F87</f>
        <v>773.509847715736</v>
      </c>
      <c r="H87" s="34">
        <f>G87*H10</f>
        <v>2325.944112081218</v>
      </c>
      <c r="I87" s="23">
        <f>ROUND(H87*1.25,0)</f>
        <v>2907</v>
      </c>
      <c r="J87" s="104"/>
      <c r="K87" s="149">
        <f t="shared" si="4"/>
        <v>1453.5</v>
      </c>
      <c r="L87" s="150">
        <f t="shared" si="5"/>
        <v>0</v>
      </c>
      <c r="M87" s="149">
        <f t="shared" si="6"/>
        <v>1162.8</v>
      </c>
      <c r="N87" s="150">
        <f t="shared" si="7"/>
        <v>0</v>
      </c>
    </row>
    <row r="88" spans="1:14" ht="12.75">
      <c r="A88" s="99"/>
      <c r="B88" s="20" t="s">
        <v>105</v>
      </c>
      <c r="C88" s="12"/>
      <c r="D88" s="108"/>
      <c r="E88" s="8"/>
      <c r="F88" s="50"/>
      <c r="G88" s="23"/>
      <c r="H88" s="34"/>
      <c r="I88" s="23"/>
      <c r="J88" s="104"/>
      <c r="K88" s="149">
        <f t="shared" si="4"/>
        <v>0</v>
      </c>
      <c r="L88" s="150">
        <f t="shared" si="5"/>
        <v>0</v>
      </c>
      <c r="M88" s="149">
        <f t="shared" si="6"/>
        <v>0</v>
      </c>
      <c r="N88" s="150">
        <f t="shared" si="7"/>
        <v>0</v>
      </c>
    </row>
    <row r="89" spans="1:14" ht="12" customHeight="1">
      <c r="A89" s="99"/>
      <c r="B89" s="20"/>
      <c r="C89" s="12"/>
      <c r="D89" s="18"/>
      <c r="E89" s="8"/>
      <c r="F89" s="50"/>
      <c r="G89" s="23"/>
      <c r="H89" s="34"/>
      <c r="I89" s="23"/>
      <c r="J89" s="104"/>
      <c r="K89" s="149">
        <f t="shared" si="4"/>
        <v>0</v>
      </c>
      <c r="L89" s="150">
        <f t="shared" si="5"/>
        <v>0</v>
      </c>
      <c r="M89" s="149">
        <f t="shared" si="6"/>
        <v>0</v>
      </c>
      <c r="N89" s="150">
        <f t="shared" si="7"/>
        <v>0</v>
      </c>
    </row>
    <row r="90" spans="1:14" ht="12.75">
      <c r="A90" s="99" t="s">
        <v>106</v>
      </c>
      <c r="B90" s="20" t="s">
        <v>107</v>
      </c>
      <c r="C90" s="12" t="s">
        <v>36</v>
      </c>
      <c r="D90" s="7" t="s">
        <v>38</v>
      </c>
      <c r="E90" s="26">
        <f>E87</f>
        <v>193.377461928934</v>
      </c>
      <c r="F90" s="50">
        <v>6</v>
      </c>
      <c r="G90" s="23">
        <f>E90*F90</f>
        <v>1160.2647715736039</v>
      </c>
      <c r="H90" s="34">
        <f>G90*H10</f>
        <v>3488.916168121827</v>
      </c>
      <c r="I90" s="23">
        <f>ROUND(H90*1.25,0)</f>
        <v>4361</v>
      </c>
      <c r="J90" s="104"/>
      <c r="K90" s="149">
        <f t="shared" si="4"/>
        <v>2180.5</v>
      </c>
      <c r="L90" s="150">
        <f t="shared" si="5"/>
        <v>0</v>
      </c>
      <c r="M90" s="149">
        <f t="shared" si="6"/>
        <v>1744.4</v>
      </c>
      <c r="N90" s="150">
        <f t="shared" si="7"/>
        <v>0</v>
      </c>
    </row>
    <row r="91" spans="1:14" ht="12.75" customHeight="1">
      <c r="A91" s="99"/>
      <c r="B91" s="20"/>
      <c r="C91" s="12"/>
      <c r="D91" s="18"/>
      <c r="E91" s="8"/>
      <c r="F91" s="50"/>
      <c r="G91" s="23"/>
      <c r="H91" s="34"/>
      <c r="I91" s="23"/>
      <c r="J91" s="104"/>
      <c r="K91" s="149">
        <f t="shared" si="4"/>
        <v>0</v>
      </c>
      <c r="L91" s="150">
        <f t="shared" si="5"/>
        <v>0</v>
      </c>
      <c r="M91" s="149">
        <f t="shared" si="6"/>
        <v>0</v>
      </c>
      <c r="N91" s="150">
        <f t="shared" si="7"/>
        <v>0</v>
      </c>
    </row>
    <row r="92" spans="1:14" ht="12.75">
      <c r="A92" s="99" t="s">
        <v>108</v>
      </c>
      <c r="B92" s="20" t="s">
        <v>109</v>
      </c>
      <c r="C92" s="12" t="s">
        <v>36</v>
      </c>
      <c r="D92" s="7" t="s">
        <v>30</v>
      </c>
      <c r="E92" s="26">
        <f>E85</f>
        <v>184.1690113608895</v>
      </c>
      <c r="F92" s="50">
        <v>2.25</v>
      </c>
      <c r="G92" s="23">
        <f>E92*F92</f>
        <v>414.3802755620014</v>
      </c>
      <c r="H92" s="34">
        <f>G92*H10+G93*H10</f>
        <v>2739.2565946174764</v>
      </c>
      <c r="I92" s="23">
        <f>ROUND(H92*1.25,2)</f>
        <v>3424.07</v>
      </c>
      <c r="J92" s="104"/>
      <c r="K92" s="149">
        <f t="shared" si="4"/>
        <v>1712.035</v>
      </c>
      <c r="L92" s="150">
        <f t="shared" si="5"/>
        <v>0</v>
      </c>
      <c r="M92" s="149">
        <f t="shared" si="6"/>
        <v>1369.6280000000002</v>
      </c>
      <c r="N92" s="150">
        <f t="shared" si="7"/>
        <v>0</v>
      </c>
    </row>
    <row r="93" spans="1:14" ht="12.75">
      <c r="A93" s="99"/>
      <c r="B93" s="20" t="s">
        <v>110</v>
      </c>
      <c r="C93" s="12"/>
      <c r="D93" s="7" t="s">
        <v>32</v>
      </c>
      <c r="E93" s="26">
        <f>E82</f>
        <v>220.7020812182741</v>
      </c>
      <c r="F93" s="50">
        <v>2.25</v>
      </c>
      <c r="G93" s="23">
        <f>E93*F93</f>
        <v>496.5796827411167</v>
      </c>
      <c r="H93" s="34"/>
      <c r="I93" s="23"/>
      <c r="J93" s="104"/>
      <c r="K93" s="149">
        <f t="shared" si="4"/>
        <v>0</v>
      </c>
      <c r="L93" s="150">
        <f t="shared" si="5"/>
        <v>0</v>
      </c>
      <c r="M93" s="149">
        <f t="shared" si="6"/>
        <v>0</v>
      </c>
      <c r="N93" s="150">
        <f t="shared" si="7"/>
        <v>0</v>
      </c>
    </row>
    <row r="94" spans="1:14" ht="12.75">
      <c r="A94" s="99"/>
      <c r="B94" s="20" t="s">
        <v>111</v>
      </c>
      <c r="C94" s="12"/>
      <c r="D94" s="18"/>
      <c r="E94" s="8"/>
      <c r="F94" s="68"/>
      <c r="G94" s="23"/>
      <c r="H94" s="34"/>
      <c r="I94" s="23"/>
      <c r="J94" s="104"/>
      <c r="K94" s="149">
        <f t="shared" si="4"/>
        <v>0</v>
      </c>
      <c r="L94" s="150">
        <f t="shared" si="5"/>
        <v>0</v>
      </c>
      <c r="M94" s="149">
        <f t="shared" si="6"/>
        <v>0</v>
      </c>
      <c r="N94" s="150">
        <f t="shared" si="7"/>
        <v>0</v>
      </c>
    </row>
    <row r="95" spans="1:14" ht="11.25" customHeight="1">
      <c r="A95" s="99"/>
      <c r="B95" s="20"/>
      <c r="C95" s="12"/>
      <c r="D95" s="18"/>
      <c r="E95" s="8"/>
      <c r="F95" s="69"/>
      <c r="G95" s="23"/>
      <c r="H95" s="34"/>
      <c r="I95" s="23"/>
      <c r="J95" s="104"/>
      <c r="K95" s="149">
        <f t="shared" si="4"/>
        <v>0</v>
      </c>
      <c r="L95" s="150">
        <f t="shared" si="5"/>
        <v>0</v>
      </c>
      <c r="M95" s="149">
        <f t="shared" si="6"/>
        <v>0</v>
      </c>
      <c r="N95" s="150">
        <f t="shared" si="7"/>
        <v>0</v>
      </c>
    </row>
    <row r="96" spans="1:14" ht="12.75">
      <c r="A96" s="99" t="s">
        <v>112</v>
      </c>
      <c r="B96" s="20" t="s">
        <v>113</v>
      </c>
      <c r="C96" s="12" t="s">
        <v>36</v>
      </c>
      <c r="D96" s="7" t="s">
        <v>30</v>
      </c>
      <c r="E96" s="26">
        <f>E92</f>
        <v>184.1690113608895</v>
      </c>
      <c r="F96" s="26">
        <v>3</v>
      </c>
      <c r="G96" s="23">
        <f>E96*F96</f>
        <v>552.5070340826685</v>
      </c>
      <c r="H96" s="34">
        <f>G96*H10+G97*H10</f>
        <v>3652.3421261566345</v>
      </c>
      <c r="I96" s="23">
        <f>ROUND(H96*1.25,2)</f>
        <v>4565.43</v>
      </c>
      <c r="J96" s="104"/>
      <c r="K96" s="149">
        <f t="shared" si="4"/>
        <v>2282.715</v>
      </c>
      <c r="L96" s="150">
        <f t="shared" si="5"/>
        <v>0</v>
      </c>
      <c r="M96" s="149">
        <f t="shared" si="6"/>
        <v>1826.1720000000003</v>
      </c>
      <c r="N96" s="150">
        <f t="shared" si="7"/>
        <v>0</v>
      </c>
    </row>
    <row r="97" spans="1:14" ht="12.75">
      <c r="A97" s="99"/>
      <c r="B97" s="20" t="s">
        <v>114</v>
      </c>
      <c r="C97" s="12"/>
      <c r="D97" s="7" t="s">
        <v>32</v>
      </c>
      <c r="E97" s="26">
        <f>E93</f>
        <v>220.7020812182741</v>
      </c>
      <c r="F97" s="26">
        <v>3</v>
      </c>
      <c r="G97" s="23">
        <f>E97*F97</f>
        <v>662.1062436548223</v>
      </c>
      <c r="H97" s="34"/>
      <c r="I97" s="23"/>
      <c r="J97" s="104"/>
      <c r="K97" s="149">
        <f t="shared" si="4"/>
        <v>0</v>
      </c>
      <c r="L97" s="150">
        <f t="shared" si="5"/>
        <v>0</v>
      </c>
      <c r="M97" s="149">
        <f t="shared" si="6"/>
        <v>0</v>
      </c>
      <c r="N97" s="150">
        <f t="shared" si="7"/>
        <v>0</v>
      </c>
    </row>
    <row r="98" spans="1:14" ht="9.75" customHeight="1">
      <c r="A98" s="99"/>
      <c r="B98" s="20"/>
      <c r="C98" s="12"/>
      <c r="D98" s="18"/>
      <c r="E98" s="8"/>
      <c r="F98" s="26"/>
      <c r="G98" s="23"/>
      <c r="H98" s="34"/>
      <c r="I98" s="23"/>
      <c r="J98" s="104"/>
      <c r="K98" s="149">
        <f t="shared" si="4"/>
        <v>0</v>
      </c>
      <c r="L98" s="150">
        <f t="shared" si="5"/>
        <v>0</v>
      </c>
      <c r="M98" s="149">
        <f t="shared" si="6"/>
        <v>0</v>
      </c>
      <c r="N98" s="150">
        <f t="shared" si="7"/>
        <v>0</v>
      </c>
    </row>
    <row r="99" spans="1:14" ht="12.75">
      <c r="A99" s="99" t="s">
        <v>115</v>
      </c>
      <c r="B99" s="20" t="s">
        <v>116</v>
      </c>
      <c r="C99" s="40" t="s">
        <v>117</v>
      </c>
      <c r="D99" s="7" t="s">
        <v>30</v>
      </c>
      <c r="E99" s="26">
        <f>E96</f>
        <v>184.1690113608895</v>
      </c>
      <c r="F99" s="26">
        <v>2.25</v>
      </c>
      <c r="G99" s="23">
        <f>E99*F99</f>
        <v>414.3802755620014</v>
      </c>
      <c r="H99" s="34">
        <f>G99*H10+G100*H10</f>
        <v>2739.2565946174764</v>
      </c>
      <c r="I99" s="23">
        <f>ROUND(H99*1.25,0)</f>
        <v>3424</v>
      </c>
      <c r="J99" s="104"/>
      <c r="K99" s="149">
        <f t="shared" si="4"/>
        <v>1712</v>
      </c>
      <c r="L99" s="150">
        <f t="shared" si="5"/>
        <v>0</v>
      </c>
      <c r="M99" s="149">
        <f t="shared" si="6"/>
        <v>1369.6000000000001</v>
      </c>
      <c r="N99" s="150">
        <f t="shared" si="7"/>
        <v>0</v>
      </c>
    </row>
    <row r="100" spans="1:14" ht="12.75">
      <c r="A100" s="99"/>
      <c r="B100" s="20" t="s">
        <v>118</v>
      </c>
      <c r="C100" s="12"/>
      <c r="D100" s="7" t="s">
        <v>32</v>
      </c>
      <c r="E100" s="26">
        <f>E97</f>
        <v>220.7020812182741</v>
      </c>
      <c r="F100" s="26">
        <v>2.25</v>
      </c>
      <c r="G100" s="23">
        <f>E100*F100</f>
        <v>496.5796827411167</v>
      </c>
      <c r="H100" s="34"/>
      <c r="I100" s="23"/>
      <c r="J100" s="104"/>
      <c r="K100" s="149">
        <f t="shared" si="4"/>
        <v>0</v>
      </c>
      <c r="L100" s="150">
        <f t="shared" si="5"/>
        <v>0</v>
      </c>
      <c r="M100" s="149">
        <f t="shared" si="6"/>
        <v>0</v>
      </c>
      <c r="N100" s="150">
        <f t="shared" si="7"/>
        <v>0</v>
      </c>
    </row>
    <row r="101" spans="1:14" ht="9.75" customHeight="1">
      <c r="A101" s="99"/>
      <c r="B101" s="20"/>
      <c r="C101" s="12"/>
      <c r="D101" s="18"/>
      <c r="E101" s="8"/>
      <c r="F101" s="26"/>
      <c r="G101" s="23"/>
      <c r="H101" s="34"/>
      <c r="I101" s="23"/>
      <c r="J101" s="104"/>
      <c r="K101" s="149">
        <f t="shared" si="4"/>
        <v>0</v>
      </c>
      <c r="L101" s="150">
        <f t="shared" si="5"/>
        <v>0</v>
      </c>
      <c r="M101" s="149">
        <f t="shared" si="6"/>
        <v>0</v>
      </c>
      <c r="N101" s="150">
        <f t="shared" si="7"/>
        <v>0</v>
      </c>
    </row>
    <row r="102" spans="1:14" ht="12.75">
      <c r="A102" s="99" t="s">
        <v>119</v>
      </c>
      <c r="B102" s="20" t="s">
        <v>120</v>
      </c>
      <c r="C102" s="12" t="s">
        <v>51</v>
      </c>
      <c r="D102" s="7" t="s">
        <v>38</v>
      </c>
      <c r="E102" s="26">
        <f>E90</f>
        <v>193.377461928934</v>
      </c>
      <c r="F102" s="26">
        <v>2.3</v>
      </c>
      <c r="G102" s="23">
        <f>E102*F102</f>
        <v>444.76816243654815</v>
      </c>
      <c r="H102" s="34">
        <f>G102*H10</f>
        <v>1337.4178644467004</v>
      </c>
      <c r="I102" s="23">
        <f>ROUND(H102*1.25,0)</f>
        <v>1672</v>
      </c>
      <c r="J102" s="104"/>
      <c r="K102" s="149">
        <f t="shared" si="4"/>
        <v>836</v>
      </c>
      <c r="L102" s="150">
        <f t="shared" si="5"/>
        <v>0</v>
      </c>
      <c r="M102" s="149">
        <f t="shared" si="6"/>
        <v>668.8000000000001</v>
      </c>
      <c r="N102" s="150">
        <f t="shared" si="7"/>
        <v>0</v>
      </c>
    </row>
    <row r="103" spans="1:14" ht="12.75">
      <c r="A103" s="99"/>
      <c r="B103" s="20" t="s">
        <v>121</v>
      </c>
      <c r="C103" s="12"/>
      <c r="D103" s="18"/>
      <c r="E103" s="8"/>
      <c r="F103" s="26"/>
      <c r="G103" s="23"/>
      <c r="H103" s="34"/>
      <c r="I103" s="23"/>
      <c r="J103" s="104"/>
      <c r="K103" s="149">
        <f t="shared" si="4"/>
        <v>0</v>
      </c>
      <c r="L103" s="150">
        <f t="shared" si="5"/>
        <v>0</v>
      </c>
      <c r="M103" s="149">
        <f t="shared" si="6"/>
        <v>0</v>
      </c>
      <c r="N103" s="150">
        <f t="shared" si="7"/>
        <v>0</v>
      </c>
    </row>
    <row r="104" spans="1:14" ht="12.75">
      <c r="A104" s="99"/>
      <c r="B104" s="20" t="s">
        <v>122</v>
      </c>
      <c r="C104" s="12"/>
      <c r="D104" s="18"/>
      <c r="E104" s="8"/>
      <c r="F104" s="26"/>
      <c r="G104" s="23"/>
      <c r="H104" s="34"/>
      <c r="I104" s="23"/>
      <c r="J104" s="104"/>
      <c r="K104" s="149">
        <f t="shared" si="4"/>
        <v>0</v>
      </c>
      <c r="L104" s="150">
        <f t="shared" si="5"/>
        <v>0</v>
      </c>
      <c r="M104" s="149">
        <f t="shared" si="6"/>
        <v>0</v>
      </c>
      <c r="N104" s="150">
        <f t="shared" si="7"/>
        <v>0</v>
      </c>
    </row>
    <row r="105" spans="1:14" ht="15" customHeight="1">
      <c r="A105" s="99"/>
      <c r="B105" s="20"/>
      <c r="C105" s="12"/>
      <c r="D105" s="18"/>
      <c r="E105" s="8"/>
      <c r="F105" s="26"/>
      <c r="G105" s="23"/>
      <c r="H105" s="34"/>
      <c r="I105" s="23"/>
      <c r="J105" s="104"/>
      <c r="K105" s="149">
        <f t="shared" si="4"/>
        <v>0</v>
      </c>
      <c r="L105" s="150">
        <f t="shared" si="5"/>
        <v>0</v>
      </c>
      <c r="M105" s="149">
        <f t="shared" si="6"/>
        <v>0</v>
      </c>
      <c r="N105" s="150">
        <f t="shared" si="7"/>
        <v>0</v>
      </c>
    </row>
    <row r="106" spans="1:14" ht="12.75">
      <c r="A106" s="99" t="s">
        <v>123</v>
      </c>
      <c r="B106" s="20" t="s">
        <v>120</v>
      </c>
      <c r="C106" s="12" t="s">
        <v>36</v>
      </c>
      <c r="D106" s="7" t="s">
        <v>38</v>
      </c>
      <c r="E106" s="26">
        <f>E102</f>
        <v>193.377461928934</v>
      </c>
      <c r="F106" s="26">
        <v>2</v>
      </c>
      <c r="G106" s="23">
        <f>E106*F106</f>
        <v>386.754923857868</v>
      </c>
      <c r="H106" s="34">
        <f>G106*H10+G107*H10</f>
        <v>2490.2743724873094</v>
      </c>
      <c r="I106" s="23">
        <f>ROUND(H106*1.25,0)</f>
        <v>3113</v>
      </c>
      <c r="J106" s="104"/>
      <c r="K106" s="149">
        <f t="shared" si="4"/>
        <v>1556.5</v>
      </c>
      <c r="L106" s="150">
        <f t="shared" si="5"/>
        <v>0</v>
      </c>
      <c r="M106" s="149">
        <f t="shared" si="6"/>
        <v>1245.2</v>
      </c>
      <c r="N106" s="150">
        <f t="shared" si="7"/>
        <v>0</v>
      </c>
    </row>
    <row r="107" spans="1:14" ht="12.75">
      <c r="A107" s="99"/>
      <c r="B107" s="20" t="s">
        <v>124</v>
      </c>
      <c r="C107" s="12"/>
      <c r="D107" s="7" t="s">
        <v>32</v>
      </c>
      <c r="E107" s="26">
        <f>E100</f>
        <v>220.7020812182741</v>
      </c>
      <c r="F107" s="26">
        <v>2</v>
      </c>
      <c r="G107" s="23">
        <f>E107*F107</f>
        <v>441.4041624365482</v>
      </c>
      <c r="H107" s="34"/>
      <c r="I107" s="23"/>
      <c r="J107" s="104"/>
      <c r="K107" s="149">
        <f t="shared" si="4"/>
        <v>0</v>
      </c>
      <c r="L107" s="150">
        <f t="shared" si="5"/>
        <v>0</v>
      </c>
      <c r="M107" s="149">
        <f t="shared" si="6"/>
        <v>0</v>
      </c>
      <c r="N107" s="150">
        <f t="shared" si="7"/>
        <v>0</v>
      </c>
    </row>
    <row r="108" spans="1:14" ht="12.75">
      <c r="A108" s="99"/>
      <c r="B108" s="20" t="s">
        <v>125</v>
      </c>
      <c r="C108" s="12"/>
      <c r="D108" s="18"/>
      <c r="E108" s="8"/>
      <c r="F108" s="26"/>
      <c r="G108" s="23"/>
      <c r="H108" s="34"/>
      <c r="I108" s="23"/>
      <c r="J108" s="104"/>
      <c r="K108" s="149">
        <f t="shared" si="4"/>
        <v>0</v>
      </c>
      <c r="L108" s="150">
        <f t="shared" si="5"/>
        <v>0</v>
      </c>
      <c r="M108" s="149">
        <f t="shared" si="6"/>
        <v>0</v>
      </c>
      <c r="N108" s="150">
        <f t="shared" si="7"/>
        <v>0</v>
      </c>
    </row>
    <row r="109" spans="1:14" ht="12.75">
      <c r="A109" s="99"/>
      <c r="B109" s="20"/>
      <c r="C109" s="12"/>
      <c r="D109" s="18"/>
      <c r="E109" s="8"/>
      <c r="F109" s="26"/>
      <c r="G109" s="23"/>
      <c r="H109" s="34"/>
      <c r="I109" s="23"/>
      <c r="J109" s="104"/>
      <c r="K109" s="149">
        <f t="shared" si="4"/>
        <v>0</v>
      </c>
      <c r="L109" s="150">
        <f t="shared" si="5"/>
        <v>0</v>
      </c>
      <c r="M109" s="149">
        <f t="shared" si="6"/>
        <v>0</v>
      </c>
      <c r="N109" s="150">
        <f t="shared" si="7"/>
        <v>0</v>
      </c>
    </row>
    <row r="110" spans="1:14" ht="12.75">
      <c r="A110" s="109" t="s">
        <v>126</v>
      </c>
      <c r="B110" s="20" t="s">
        <v>127</v>
      </c>
      <c r="C110" s="12" t="s">
        <v>128</v>
      </c>
      <c r="D110" s="7" t="s">
        <v>30</v>
      </c>
      <c r="E110" s="26">
        <f>E99</f>
        <v>184.1690113608895</v>
      </c>
      <c r="F110" s="26">
        <v>0.35</v>
      </c>
      <c r="G110" s="23">
        <f>E110*F110</f>
        <v>64.45915397631133</v>
      </c>
      <c r="H110" s="34">
        <f>G110*H10+G111*H10</f>
        <v>397.34878581387477</v>
      </c>
      <c r="I110" s="23">
        <f>ROUND(H110*1.25,0)</f>
        <v>497</v>
      </c>
      <c r="J110" s="104"/>
      <c r="K110" s="149">
        <f t="shared" si="4"/>
        <v>248.5</v>
      </c>
      <c r="L110" s="150">
        <f t="shared" si="5"/>
        <v>0</v>
      </c>
      <c r="M110" s="149">
        <f t="shared" si="6"/>
        <v>198.8</v>
      </c>
      <c r="N110" s="150">
        <f t="shared" si="7"/>
        <v>0</v>
      </c>
    </row>
    <row r="111" spans="1:14" ht="12.75">
      <c r="A111" s="99"/>
      <c r="B111" s="20" t="s">
        <v>129</v>
      </c>
      <c r="C111" s="12"/>
      <c r="D111" s="7" t="s">
        <v>38</v>
      </c>
      <c r="E111" s="26">
        <f>E106</f>
        <v>193.377461928934</v>
      </c>
      <c r="F111" s="26">
        <v>0.35</v>
      </c>
      <c r="G111" s="23">
        <f>E111*F111</f>
        <v>67.68211167512689</v>
      </c>
      <c r="H111" s="34"/>
      <c r="I111" s="23"/>
      <c r="J111" s="104"/>
      <c r="K111" s="149">
        <f t="shared" si="4"/>
        <v>0</v>
      </c>
      <c r="L111" s="150">
        <f t="shared" si="5"/>
        <v>0</v>
      </c>
      <c r="M111" s="149">
        <f t="shared" si="6"/>
        <v>0</v>
      </c>
      <c r="N111" s="150">
        <f t="shared" si="7"/>
        <v>0</v>
      </c>
    </row>
    <row r="112" spans="1:14" ht="12.75">
      <c r="A112" s="99"/>
      <c r="B112" s="20" t="s">
        <v>130</v>
      </c>
      <c r="C112" s="12" t="s">
        <v>36</v>
      </c>
      <c r="D112" s="7" t="s">
        <v>30</v>
      </c>
      <c r="E112" s="26">
        <f>E110</f>
        <v>184.1690113608895</v>
      </c>
      <c r="F112" s="26">
        <v>0.4</v>
      </c>
      <c r="G112" s="23">
        <f>E112*F112</f>
        <v>73.6676045443558</v>
      </c>
      <c r="H112" s="34">
        <f>G112*H10+G113*H10</f>
        <v>454.11289807299977</v>
      </c>
      <c r="I112" s="23">
        <f>ROUND(H112*1.25,0)</f>
        <v>568</v>
      </c>
      <c r="J112" s="104"/>
      <c r="K112" s="149">
        <f t="shared" si="4"/>
        <v>284</v>
      </c>
      <c r="L112" s="150">
        <f t="shared" si="5"/>
        <v>0</v>
      </c>
      <c r="M112" s="149">
        <f t="shared" si="6"/>
        <v>227.20000000000002</v>
      </c>
      <c r="N112" s="150">
        <f t="shared" si="7"/>
        <v>0</v>
      </c>
    </row>
    <row r="113" spans="1:14" ht="12.75" customHeight="1">
      <c r="A113" s="99"/>
      <c r="B113" s="20"/>
      <c r="C113" s="12"/>
      <c r="D113" s="7" t="s">
        <v>38</v>
      </c>
      <c r="E113" s="26">
        <f>E111</f>
        <v>193.377461928934</v>
      </c>
      <c r="F113" s="26">
        <v>0.4</v>
      </c>
      <c r="G113" s="23">
        <f>E113*F113</f>
        <v>77.35098477157361</v>
      </c>
      <c r="H113" s="34"/>
      <c r="I113" s="23"/>
      <c r="J113" s="104"/>
      <c r="K113" s="149">
        <f t="shared" si="4"/>
        <v>0</v>
      </c>
      <c r="L113" s="150">
        <f t="shared" si="5"/>
        <v>0</v>
      </c>
      <c r="M113" s="149">
        <f t="shared" si="6"/>
        <v>0</v>
      </c>
      <c r="N113" s="150">
        <f t="shared" si="7"/>
        <v>0</v>
      </c>
    </row>
    <row r="114" spans="1:14" ht="21.75" customHeight="1">
      <c r="A114" s="109" t="s">
        <v>131</v>
      </c>
      <c r="B114" s="46" t="s">
        <v>132</v>
      </c>
      <c r="C114" s="47"/>
      <c r="D114" s="52"/>
      <c r="E114" s="49"/>
      <c r="F114" s="50"/>
      <c r="G114" s="23"/>
      <c r="H114" s="34"/>
      <c r="I114" s="23"/>
      <c r="J114" s="104"/>
      <c r="K114" s="149">
        <f t="shared" si="4"/>
        <v>0</v>
      </c>
      <c r="L114" s="150">
        <f t="shared" si="5"/>
        <v>0</v>
      </c>
      <c r="M114" s="149">
        <f t="shared" si="6"/>
        <v>0</v>
      </c>
      <c r="N114" s="150">
        <f t="shared" si="7"/>
        <v>0</v>
      </c>
    </row>
    <row r="115" spans="1:14" ht="12.75">
      <c r="A115" s="109"/>
      <c r="B115" s="46" t="s">
        <v>133</v>
      </c>
      <c r="C115" s="47" t="s">
        <v>134</v>
      </c>
      <c r="D115" s="7" t="s">
        <v>30</v>
      </c>
      <c r="E115" s="26">
        <f>E112</f>
        <v>184.1690113608895</v>
      </c>
      <c r="F115" s="50">
        <v>0.39</v>
      </c>
      <c r="G115" s="23">
        <f>E115*F115</f>
        <v>71.8259144307469</v>
      </c>
      <c r="H115" s="34">
        <f>G115*H10+G116*H10</f>
        <v>448.5749359013778</v>
      </c>
      <c r="I115" s="23">
        <f>ROUND(H115*1.25,0)</f>
        <v>561</v>
      </c>
      <c r="J115" s="104"/>
      <c r="K115" s="149">
        <f t="shared" si="4"/>
        <v>280.5</v>
      </c>
      <c r="L115" s="150">
        <f t="shared" si="5"/>
        <v>0</v>
      </c>
      <c r="M115" s="149">
        <f t="shared" si="6"/>
        <v>224.4</v>
      </c>
      <c r="N115" s="150">
        <f t="shared" si="7"/>
        <v>0</v>
      </c>
    </row>
    <row r="116" spans="1:14" ht="12.75">
      <c r="A116" s="109"/>
      <c r="B116" s="46"/>
      <c r="C116" s="47"/>
      <c r="D116" s="7" t="s">
        <v>38</v>
      </c>
      <c r="E116" s="26">
        <f>E113</f>
        <v>193.377461928934</v>
      </c>
      <c r="F116" s="50">
        <v>0.4</v>
      </c>
      <c r="G116" s="23">
        <f aca="true" t="shared" si="8" ref="G116:G122">E116*F116</f>
        <v>77.35098477157361</v>
      </c>
      <c r="H116" s="34"/>
      <c r="I116" s="23"/>
      <c r="J116" s="104"/>
      <c r="K116" s="149">
        <f t="shared" si="4"/>
        <v>0</v>
      </c>
      <c r="L116" s="150">
        <f t="shared" si="5"/>
        <v>0</v>
      </c>
      <c r="M116" s="149">
        <f t="shared" si="6"/>
        <v>0</v>
      </c>
      <c r="N116" s="150">
        <f t="shared" si="7"/>
        <v>0</v>
      </c>
    </row>
    <row r="117" spans="1:14" ht="12.75">
      <c r="A117" s="109"/>
      <c r="B117" s="46"/>
      <c r="C117" s="47"/>
      <c r="D117" s="7"/>
      <c r="E117" s="8"/>
      <c r="F117" s="50"/>
      <c r="G117" s="23"/>
      <c r="H117" s="34"/>
      <c r="I117" s="23"/>
      <c r="J117" s="104"/>
      <c r="K117" s="149">
        <f t="shared" si="4"/>
        <v>0</v>
      </c>
      <c r="L117" s="150">
        <f t="shared" si="5"/>
        <v>0</v>
      </c>
      <c r="M117" s="149">
        <f t="shared" si="6"/>
        <v>0</v>
      </c>
      <c r="N117" s="150">
        <f t="shared" si="7"/>
        <v>0</v>
      </c>
    </row>
    <row r="118" spans="1:14" ht="12.75">
      <c r="A118" s="109"/>
      <c r="B118" s="46" t="s">
        <v>135</v>
      </c>
      <c r="C118" s="47" t="s">
        <v>36</v>
      </c>
      <c r="D118" s="7" t="s">
        <v>30</v>
      </c>
      <c r="E118" s="26">
        <f>E115</f>
        <v>184.1690113608895</v>
      </c>
      <c r="F118" s="50">
        <v>0.43</v>
      </c>
      <c r="G118" s="23">
        <f t="shared" si="8"/>
        <v>79.19267488518248</v>
      </c>
      <c r="H118" s="34">
        <f>G118*H10+G119*H10</f>
        <v>493.98622570867775</v>
      </c>
      <c r="I118" s="23">
        <f>ROUND(H118*1.25,0)</f>
        <v>617</v>
      </c>
      <c r="J118" s="104"/>
      <c r="K118" s="149">
        <f t="shared" si="4"/>
        <v>308.5</v>
      </c>
      <c r="L118" s="150">
        <f t="shared" si="5"/>
        <v>0</v>
      </c>
      <c r="M118" s="149">
        <f t="shared" si="6"/>
        <v>246.8</v>
      </c>
      <c r="N118" s="150">
        <f t="shared" si="7"/>
        <v>0</v>
      </c>
    </row>
    <row r="119" spans="1:14" ht="12.75">
      <c r="A119" s="109"/>
      <c r="B119" s="46"/>
      <c r="C119" s="47"/>
      <c r="D119" s="7" t="s">
        <v>38</v>
      </c>
      <c r="E119" s="26">
        <f>E116</f>
        <v>193.377461928934</v>
      </c>
      <c r="F119" s="50">
        <v>0.44</v>
      </c>
      <c r="G119" s="23">
        <f t="shared" si="8"/>
        <v>85.08608324873096</v>
      </c>
      <c r="H119" s="34"/>
      <c r="I119" s="23"/>
      <c r="J119" s="104"/>
      <c r="K119" s="149">
        <f t="shared" si="4"/>
        <v>0</v>
      </c>
      <c r="L119" s="150">
        <f t="shared" si="5"/>
        <v>0</v>
      </c>
      <c r="M119" s="149">
        <f t="shared" si="6"/>
        <v>0</v>
      </c>
      <c r="N119" s="150">
        <f t="shared" si="7"/>
        <v>0</v>
      </c>
    </row>
    <row r="120" spans="1:14" ht="12.75">
      <c r="A120" s="109"/>
      <c r="B120" s="46"/>
      <c r="C120" s="47"/>
      <c r="D120" s="7"/>
      <c r="E120" s="8"/>
      <c r="F120" s="50"/>
      <c r="G120" s="23"/>
      <c r="H120" s="34"/>
      <c r="I120" s="23"/>
      <c r="J120" s="104"/>
      <c r="K120" s="149">
        <f t="shared" si="4"/>
        <v>0</v>
      </c>
      <c r="L120" s="150">
        <f t="shared" si="5"/>
        <v>0</v>
      </c>
      <c r="M120" s="149">
        <f t="shared" si="6"/>
        <v>0</v>
      </c>
      <c r="N120" s="150">
        <f t="shared" si="7"/>
        <v>0</v>
      </c>
    </row>
    <row r="121" spans="1:14" ht="12.75">
      <c r="A121" s="109"/>
      <c r="B121" s="110" t="s">
        <v>136</v>
      </c>
      <c r="C121" s="47" t="s">
        <v>36</v>
      </c>
      <c r="D121" s="7" t="s">
        <v>30</v>
      </c>
      <c r="E121" s="26">
        <f>E118</f>
        <v>184.1690113608895</v>
      </c>
      <c r="F121" s="50">
        <v>0.47</v>
      </c>
      <c r="G121" s="23">
        <f t="shared" si="8"/>
        <v>86.55943533961806</v>
      </c>
      <c r="H121" s="34">
        <f>G121*H10+G122*H10</f>
        <v>533.5826552357746</v>
      </c>
      <c r="I121" s="23">
        <f>ROUND(H121*1.25,2)</f>
        <v>666.98</v>
      </c>
      <c r="J121" s="104"/>
      <c r="K121" s="149">
        <f t="shared" si="4"/>
        <v>333.49</v>
      </c>
      <c r="L121" s="150">
        <f t="shared" si="5"/>
        <v>0</v>
      </c>
      <c r="M121" s="149">
        <f t="shared" si="6"/>
        <v>266.79200000000003</v>
      </c>
      <c r="N121" s="150">
        <f t="shared" si="7"/>
        <v>0</v>
      </c>
    </row>
    <row r="122" spans="1:14" ht="12.75">
      <c r="A122" s="109"/>
      <c r="B122" s="18"/>
      <c r="C122" s="47"/>
      <c r="D122" s="7" t="s">
        <v>38</v>
      </c>
      <c r="E122" s="26">
        <f>E119</f>
        <v>193.377461928934</v>
      </c>
      <c r="F122" s="50">
        <v>0.47</v>
      </c>
      <c r="G122" s="23">
        <f t="shared" si="8"/>
        <v>90.88740710659897</v>
      </c>
      <c r="H122" s="34"/>
      <c r="I122" s="23"/>
      <c r="J122" s="104"/>
      <c r="K122" s="149">
        <f t="shared" si="4"/>
        <v>0</v>
      </c>
      <c r="L122" s="150">
        <f t="shared" si="5"/>
        <v>0</v>
      </c>
      <c r="M122" s="149">
        <f t="shared" si="6"/>
        <v>0</v>
      </c>
      <c r="N122" s="150">
        <f t="shared" si="7"/>
        <v>0</v>
      </c>
    </row>
    <row r="123" spans="1:14" ht="11.25" customHeight="1">
      <c r="A123" s="109"/>
      <c r="B123" s="18"/>
      <c r="C123" s="47"/>
      <c r="D123" s="52"/>
      <c r="E123" s="49"/>
      <c r="F123" s="50"/>
      <c r="G123" s="23"/>
      <c r="H123" s="34"/>
      <c r="I123" s="23"/>
      <c r="J123" s="104"/>
      <c r="K123" s="149">
        <f t="shared" si="4"/>
        <v>0</v>
      </c>
      <c r="L123" s="150">
        <f t="shared" si="5"/>
        <v>0</v>
      </c>
      <c r="M123" s="149">
        <f t="shared" si="6"/>
        <v>0</v>
      </c>
      <c r="N123" s="150">
        <f t="shared" si="7"/>
        <v>0</v>
      </c>
    </row>
    <row r="124" spans="1:14" ht="12.75">
      <c r="A124" s="105" t="s">
        <v>137</v>
      </c>
      <c r="B124" s="20" t="s">
        <v>138</v>
      </c>
      <c r="C124" s="12"/>
      <c r="D124" s="7"/>
      <c r="E124" s="8"/>
      <c r="F124" s="26"/>
      <c r="G124" s="23"/>
      <c r="H124" s="34"/>
      <c r="I124" s="23"/>
      <c r="J124" s="104"/>
      <c r="K124" s="149">
        <f t="shared" si="4"/>
        <v>0</v>
      </c>
      <c r="L124" s="150">
        <f t="shared" si="5"/>
        <v>0</v>
      </c>
      <c r="M124" s="149">
        <f t="shared" si="6"/>
        <v>0</v>
      </c>
      <c r="N124" s="150">
        <f t="shared" si="7"/>
        <v>0</v>
      </c>
    </row>
    <row r="125" spans="1:14" ht="12.75">
      <c r="A125" s="99"/>
      <c r="B125" s="63" t="s">
        <v>139</v>
      </c>
      <c r="C125" s="12" t="s">
        <v>140</v>
      </c>
      <c r="D125" s="7" t="s">
        <v>30</v>
      </c>
      <c r="E125" s="26">
        <f>E121</f>
        <v>184.1690113608895</v>
      </c>
      <c r="F125" s="26">
        <v>2.11</v>
      </c>
      <c r="G125" s="23">
        <f aca="true" t="shared" si="9" ref="G125:G141">E125*F125</f>
        <v>388.5966139714768</v>
      </c>
      <c r="H125" s="34">
        <f>G125*H10+G126*H10</f>
        <v>2395.445537335073</v>
      </c>
      <c r="I125" s="23">
        <f>ROUND(H125*1.25,2)</f>
        <v>2994.31</v>
      </c>
      <c r="J125" s="104"/>
      <c r="K125" s="149">
        <f t="shared" si="4"/>
        <v>1497.155</v>
      </c>
      <c r="L125" s="150">
        <f t="shared" si="5"/>
        <v>0</v>
      </c>
      <c r="M125" s="149">
        <f t="shared" si="6"/>
        <v>1197.724</v>
      </c>
      <c r="N125" s="150">
        <f t="shared" si="7"/>
        <v>0</v>
      </c>
    </row>
    <row r="126" spans="1:14" ht="12.75">
      <c r="A126" s="99"/>
      <c r="B126" s="63"/>
      <c r="C126" s="12"/>
      <c r="D126" s="7" t="s">
        <v>38</v>
      </c>
      <c r="E126" s="26">
        <f>E122</f>
        <v>193.377461928934</v>
      </c>
      <c r="F126" s="26">
        <v>2.11</v>
      </c>
      <c r="G126" s="23">
        <f t="shared" si="9"/>
        <v>408.0264446700507</v>
      </c>
      <c r="H126" s="34"/>
      <c r="I126" s="23"/>
      <c r="J126" s="104"/>
      <c r="K126" s="149">
        <f t="shared" si="4"/>
        <v>0</v>
      </c>
      <c r="L126" s="150">
        <f t="shared" si="5"/>
        <v>0</v>
      </c>
      <c r="M126" s="149">
        <f t="shared" si="6"/>
        <v>0</v>
      </c>
      <c r="N126" s="150">
        <f t="shared" si="7"/>
        <v>0</v>
      </c>
    </row>
    <row r="127" spans="1:14" ht="12.75">
      <c r="A127" s="99"/>
      <c r="B127" s="63"/>
      <c r="C127" s="12"/>
      <c r="D127" s="7"/>
      <c r="E127" s="8"/>
      <c r="F127" s="26"/>
      <c r="G127" s="23"/>
      <c r="H127" s="34"/>
      <c r="I127" s="23"/>
      <c r="J127" s="104"/>
      <c r="K127" s="149">
        <f t="shared" si="4"/>
        <v>0</v>
      </c>
      <c r="L127" s="150">
        <f t="shared" si="5"/>
        <v>0</v>
      </c>
      <c r="M127" s="149">
        <f t="shared" si="6"/>
        <v>0</v>
      </c>
      <c r="N127" s="150">
        <f t="shared" si="7"/>
        <v>0</v>
      </c>
    </row>
    <row r="128" spans="1:14" ht="12.75">
      <c r="A128" s="99"/>
      <c r="B128" s="63" t="s">
        <v>141</v>
      </c>
      <c r="C128" s="12" t="s">
        <v>36</v>
      </c>
      <c r="D128" s="7" t="s">
        <v>30</v>
      </c>
      <c r="E128" s="26">
        <f>E125</f>
        <v>184.1690113608895</v>
      </c>
      <c r="F128" s="26">
        <v>2.34</v>
      </c>
      <c r="G128" s="23">
        <f t="shared" si="9"/>
        <v>430.9554865844814</v>
      </c>
      <c r="H128" s="34">
        <f>G128*H10+G129*H10</f>
        <v>2662.3753140072513</v>
      </c>
      <c r="I128" s="23">
        <f>ROUND(H128*1.25,2)</f>
        <v>3327.97</v>
      </c>
      <c r="J128" s="104"/>
      <c r="K128" s="149">
        <f t="shared" si="4"/>
        <v>1663.985</v>
      </c>
      <c r="L128" s="150">
        <f t="shared" si="5"/>
        <v>0</v>
      </c>
      <c r="M128" s="149">
        <f t="shared" si="6"/>
        <v>1331.188</v>
      </c>
      <c r="N128" s="150">
        <f t="shared" si="7"/>
        <v>0</v>
      </c>
    </row>
    <row r="129" spans="1:14" ht="12.75">
      <c r="A129" s="99"/>
      <c r="B129" s="63"/>
      <c r="C129" s="12"/>
      <c r="D129" s="7" t="s">
        <v>38</v>
      </c>
      <c r="E129" s="26">
        <f>E126</f>
        <v>193.377461928934</v>
      </c>
      <c r="F129" s="26">
        <v>2.35</v>
      </c>
      <c r="G129" s="23">
        <f t="shared" si="9"/>
        <v>454.4370355329949</v>
      </c>
      <c r="H129" s="34"/>
      <c r="I129" s="23"/>
      <c r="J129" s="104"/>
      <c r="K129" s="149">
        <f t="shared" si="4"/>
        <v>0</v>
      </c>
      <c r="L129" s="150">
        <f t="shared" si="5"/>
        <v>0</v>
      </c>
      <c r="M129" s="149">
        <f t="shared" si="6"/>
        <v>0</v>
      </c>
      <c r="N129" s="150">
        <f t="shared" si="7"/>
        <v>0</v>
      </c>
    </row>
    <row r="130" spans="1:14" ht="12.75">
      <c r="A130" s="99"/>
      <c r="B130" s="63"/>
      <c r="C130" s="12"/>
      <c r="D130" s="7"/>
      <c r="E130" s="8"/>
      <c r="F130" s="26"/>
      <c r="G130" s="23"/>
      <c r="H130" s="34"/>
      <c r="I130" s="23"/>
      <c r="J130" s="104"/>
      <c r="K130" s="149">
        <f t="shared" si="4"/>
        <v>0</v>
      </c>
      <c r="L130" s="150">
        <f t="shared" si="5"/>
        <v>0</v>
      </c>
      <c r="M130" s="149">
        <f t="shared" si="6"/>
        <v>0</v>
      </c>
      <c r="N130" s="150">
        <f t="shared" si="7"/>
        <v>0</v>
      </c>
    </row>
    <row r="131" spans="1:14" ht="12.75">
      <c r="A131" s="99"/>
      <c r="B131" s="63" t="s">
        <v>142</v>
      </c>
      <c r="C131" s="12" t="s">
        <v>36</v>
      </c>
      <c r="D131" s="7" t="s">
        <v>30</v>
      </c>
      <c r="E131" s="26">
        <f>E128</f>
        <v>184.1690113608895</v>
      </c>
      <c r="F131" s="26">
        <v>3.66</v>
      </c>
      <c r="G131" s="23">
        <f t="shared" si="9"/>
        <v>674.0585815808556</v>
      </c>
      <c r="H131" s="34">
        <f>G131*H10+G132*H10</f>
        <v>4155.133017367948</v>
      </c>
      <c r="I131" s="23">
        <f>ROUND(H131*1.25,2)</f>
        <v>5193.92</v>
      </c>
      <c r="J131" s="104"/>
      <c r="K131" s="149">
        <f t="shared" si="4"/>
        <v>2596.96</v>
      </c>
      <c r="L131" s="150">
        <f t="shared" si="5"/>
        <v>0</v>
      </c>
      <c r="M131" s="149">
        <f t="shared" si="6"/>
        <v>2077.568</v>
      </c>
      <c r="N131" s="150">
        <f t="shared" si="7"/>
        <v>0</v>
      </c>
    </row>
    <row r="132" spans="1:14" ht="12.75">
      <c r="A132" s="99"/>
      <c r="B132" s="63"/>
      <c r="C132" s="12"/>
      <c r="D132" s="7" t="s">
        <v>38</v>
      </c>
      <c r="E132" s="26">
        <f>E129</f>
        <v>193.377461928934</v>
      </c>
      <c r="F132" s="26">
        <v>3.66</v>
      </c>
      <c r="G132" s="23">
        <f t="shared" si="9"/>
        <v>707.7615106598985</v>
      </c>
      <c r="H132" s="34"/>
      <c r="I132" s="23"/>
      <c r="J132" s="104"/>
      <c r="K132" s="149">
        <f t="shared" si="4"/>
        <v>0</v>
      </c>
      <c r="L132" s="150">
        <f t="shared" si="5"/>
        <v>0</v>
      </c>
      <c r="M132" s="149">
        <f t="shared" si="6"/>
        <v>0</v>
      </c>
      <c r="N132" s="150">
        <f t="shared" si="7"/>
        <v>0</v>
      </c>
    </row>
    <row r="133" spans="1:14" ht="12.75">
      <c r="A133" s="99"/>
      <c r="B133" s="63"/>
      <c r="C133" s="12"/>
      <c r="D133" s="7"/>
      <c r="E133" s="8"/>
      <c r="F133" s="26"/>
      <c r="G133" s="23"/>
      <c r="H133" s="34"/>
      <c r="I133" s="23"/>
      <c r="J133" s="104"/>
      <c r="K133" s="149">
        <f t="shared" si="4"/>
        <v>0</v>
      </c>
      <c r="L133" s="150">
        <f t="shared" si="5"/>
        <v>0</v>
      </c>
      <c r="M133" s="149">
        <f t="shared" si="6"/>
        <v>0</v>
      </c>
      <c r="N133" s="150">
        <f t="shared" si="7"/>
        <v>0</v>
      </c>
    </row>
    <row r="134" spans="1:14" ht="12.75">
      <c r="A134" s="99"/>
      <c r="B134" s="63" t="s">
        <v>143</v>
      </c>
      <c r="C134" s="12" t="s">
        <v>36</v>
      </c>
      <c r="D134" s="7" t="s">
        <v>30</v>
      </c>
      <c r="E134" s="26">
        <f>E131</f>
        <v>184.1690113608895</v>
      </c>
      <c r="F134" s="26">
        <v>4.83</v>
      </c>
      <c r="G134" s="23">
        <f t="shared" si="9"/>
        <v>889.5363248730963</v>
      </c>
      <c r="H134" s="34">
        <f>G134*H10+G135*H10</f>
        <v>5483.413244231471</v>
      </c>
      <c r="I134" s="23">
        <f>ROUND(H134*1.25,2)</f>
        <v>6854.27</v>
      </c>
      <c r="J134" s="104"/>
      <c r="K134" s="149">
        <f t="shared" si="4"/>
        <v>3427.135</v>
      </c>
      <c r="L134" s="150">
        <f t="shared" si="5"/>
        <v>0</v>
      </c>
      <c r="M134" s="149">
        <f t="shared" si="6"/>
        <v>2741.7080000000005</v>
      </c>
      <c r="N134" s="150">
        <f t="shared" si="7"/>
        <v>0</v>
      </c>
    </row>
    <row r="135" spans="1:14" ht="12.75">
      <c r="A135" s="99"/>
      <c r="B135" s="63"/>
      <c r="C135" s="12"/>
      <c r="D135" s="7" t="s">
        <v>38</v>
      </c>
      <c r="E135" s="26">
        <f>E132</f>
        <v>193.377461928934</v>
      </c>
      <c r="F135" s="26">
        <v>4.83</v>
      </c>
      <c r="G135" s="23">
        <f t="shared" si="9"/>
        <v>934.0131411167512</v>
      </c>
      <c r="H135" s="34"/>
      <c r="I135" s="23"/>
      <c r="J135" s="104"/>
      <c r="K135" s="149">
        <f t="shared" si="4"/>
        <v>0</v>
      </c>
      <c r="L135" s="150">
        <f t="shared" si="5"/>
        <v>0</v>
      </c>
      <c r="M135" s="149">
        <f t="shared" si="6"/>
        <v>0</v>
      </c>
      <c r="N135" s="150">
        <f t="shared" si="7"/>
        <v>0</v>
      </c>
    </row>
    <row r="136" spans="1:14" ht="12.75">
      <c r="A136" s="99"/>
      <c r="B136" s="63"/>
      <c r="C136" s="12"/>
      <c r="D136" s="7"/>
      <c r="E136" s="8"/>
      <c r="F136" s="26"/>
      <c r="G136" s="23"/>
      <c r="H136" s="34"/>
      <c r="I136" s="23"/>
      <c r="J136" s="104"/>
      <c r="K136" s="149">
        <f t="shared" si="4"/>
        <v>0</v>
      </c>
      <c r="L136" s="150">
        <f t="shared" si="5"/>
        <v>0</v>
      </c>
      <c r="M136" s="149">
        <f t="shared" si="6"/>
        <v>0</v>
      </c>
      <c r="N136" s="150">
        <f t="shared" si="7"/>
        <v>0</v>
      </c>
    </row>
    <row r="137" spans="1:14" ht="12.75">
      <c r="A137" s="99"/>
      <c r="B137" s="63" t="s">
        <v>144</v>
      </c>
      <c r="C137" s="12" t="s">
        <v>36</v>
      </c>
      <c r="D137" s="7" t="s">
        <v>30</v>
      </c>
      <c r="E137" s="26">
        <f>E134</f>
        <v>184.1690113608895</v>
      </c>
      <c r="F137" s="26">
        <v>5.91</v>
      </c>
      <c r="G137" s="23">
        <f t="shared" si="9"/>
        <v>1088.438857142857</v>
      </c>
      <c r="H137" s="34">
        <f>G137*H10+G138*H10</f>
        <v>6709.518069028571</v>
      </c>
      <c r="I137" s="23">
        <f>ROUND(H137*1.25,2)</f>
        <v>8386.9</v>
      </c>
      <c r="J137" s="104"/>
      <c r="K137" s="149">
        <f t="shared" si="4"/>
        <v>4193.45</v>
      </c>
      <c r="L137" s="150">
        <f t="shared" si="5"/>
        <v>0</v>
      </c>
      <c r="M137" s="149">
        <f t="shared" si="6"/>
        <v>3354.76</v>
      </c>
      <c r="N137" s="150">
        <f t="shared" si="7"/>
        <v>0</v>
      </c>
    </row>
    <row r="138" spans="1:14" ht="12.75">
      <c r="A138" s="99"/>
      <c r="B138" s="63"/>
      <c r="C138" s="12"/>
      <c r="D138" s="7" t="s">
        <v>38</v>
      </c>
      <c r="E138" s="26">
        <f>E135</f>
        <v>193.377461928934</v>
      </c>
      <c r="F138" s="26">
        <v>5.91</v>
      </c>
      <c r="G138" s="23">
        <f t="shared" si="9"/>
        <v>1142.8608</v>
      </c>
      <c r="H138" s="34"/>
      <c r="I138" s="23"/>
      <c r="J138" s="104"/>
      <c r="K138" s="149">
        <f t="shared" si="4"/>
        <v>0</v>
      </c>
      <c r="L138" s="150">
        <f t="shared" si="5"/>
        <v>0</v>
      </c>
      <c r="M138" s="149">
        <f t="shared" si="6"/>
        <v>0</v>
      </c>
      <c r="N138" s="150">
        <f t="shared" si="7"/>
        <v>0</v>
      </c>
    </row>
    <row r="139" spans="1:14" ht="12.75">
      <c r="A139" s="99"/>
      <c r="B139" s="63"/>
      <c r="C139" s="12"/>
      <c r="D139" s="7"/>
      <c r="E139" s="8"/>
      <c r="F139" s="26"/>
      <c r="G139" s="23"/>
      <c r="H139" s="34"/>
      <c r="I139" s="23"/>
      <c r="J139" s="104"/>
      <c r="K139" s="149">
        <f t="shared" si="4"/>
        <v>0</v>
      </c>
      <c r="L139" s="150">
        <f t="shared" si="5"/>
        <v>0</v>
      </c>
      <c r="M139" s="149">
        <f t="shared" si="6"/>
        <v>0</v>
      </c>
      <c r="N139" s="150">
        <f t="shared" si="7"/>
        <v>0</v>
      </c>
    </row>
    <row r="140" spans="1:14" ht="12.75">
      <c r="A140" s="99"/>
      <c r="B140" s="63" t="s">
        <v>145</v>
      </c>
      <c r="C140" s="12" t="s">
        <v>36</v>
      </c>
      <c r="D140" s="7" t="s">
        <v>30</v>
      </c>
      <c r="E140" s="26">
        <f>E137</f>
        <v>184.1690113608895</v>
      </c>
      <c r="F140" s="26">
        <v>7.27</v>
      </c>
      <c r="G140" s="23">
        <f t="shared" si="9"/>
        <v>1338.9087125936667</v>
      </c>
      <c r="H140" s="34">
        <f>G140*H10+G141*H10</f>
        <v>8253.50192247677</v>
      </c>
      <c r="I140" s="23">
        <f>ROUND(H140*1.25,2)</f>
        <v>10316.88</v>
      </c>
      <c r="J140" s="104"/>
      <c r="K140" s="149">
        <f t="shared" si="4"/>
        <v>5158.44</v>
      </c>
      <c r="L140" s="150">
        <f t="shared" si="5"/>
        <v>0</v>
      </c>
      <c r="M140" s="149">
        <f t="shared" si="6"/>
        <v>4126.7519999999995</v>
      </c>
      <c r="N140" s="150">
        <f t="shared" si="7"/>
        <v>0</v>
      </c>
    </row>
    <row r="141" spans="1:14" ht="12.75">
      <c r="A141" s="99"/>
      <c r="B141" s="63"/>
      <c r="C141" s="12"/>
      <c r="D141" s="7" t="s">
        <v>38</v>
      </c>
      <c r="E141" s="26">
        <f>E138</f>
        <v>193.377461928934</v>
      </c>
      <c r="F141" s="26">
        <v>7.27</v>
      </c>
      <c r="G141" s="23">
        <f t="shared" si="9"/>
        <v>1405.85414822335</v>
      </c>
      <c r="H141" s="34"/>
      <c r="I141" s="23"/>
      <c r="J141" s="104"/>
      <c r="K141" s="149">
        <f aca="true" t="shared" si="10" ref="K141:K163">I141*$L$3</f>
        <v>0</v>
      </c>
      <c r="L141" s="150">
        <f aca="true" t="shared" si="11" ref="L141:L163">J141*$L$3</f>
        <v>0</v>
      </c>
      <c r="M141" s="149">
        <f aca="true" t="shared" si="12" ref="M141:M163">I141*$N$3</f>
        <v>0</v>
      </c>
      <c r="N141" s="150">
        <f aca="true" t="shared" si="13" ref="N141:N163">J141*$N$3</f>
        <v>0</v>
      </c>
    </row>
    <row r="142" spans="1:14" ht="9" customHeight="1">
      <c r="A142" s="99"/>
      <c r="B142" s="20"/>
      <c r="C142" s="12"/>
      <c r="D142" s="18"/>
      <c r="E142" s="8"/>
      <c r="F142" s="26"/>
      <c r="G142" s="27"/>
      <c r="H142" s="27"/>
      <c r="I142" s="23"/>
      <c r="J142" s="104"/>
      <c r="K142" s="149">
        <f t="shared" si="10"/>
        <v>0</v>
      </c>
      <c r="L142" s="150">
        <f t="shared" si="11"/>
        <v>0</v>
      </c>
      <c r="M142" s="149">
        <f t="shared" si="12"/>
        <v>0</v>
      </c>
      <c r="N142" s="150">
        <f t="shared" si="13"/>
        <v>0</v>
      </c>
    </row>
    <row r="143" spans="1:14" ht="12.75">
      <c r="A143" s="111" t="s">
        <v>146</v>
      </c>
      <c r="B143" s="20" t="s">
        <v>147</v>
      </c>
      <c r="C143" s="12"/>
      <c r="D143" s="7"/>
      <c r="E143" s="8"/>
      <c r="F143" s="26"/>
      <c r="G143" s="23"/>
      <c r="H143" s="34"/>
      <c r="I143" s="23"/>
      <c r="J143" s="104"/>
      <c r="K143" s="149">
        <f t="shared" si="10"/>
        <v>0</v>
      </c>
      <c r="L143" s="150">
        <f t="shared" si="11"/>
        <v>0</v>
      </c>
      <c r="M143" s="149">
        <f t="shared" si="12"/>
        <v>0</v>
      </c>
      <c r="N143" s="150">
        <f t="shared" si="13"/>
        <v>0</v>
      </c>
    </row>
    <row r="144" spans="1:14" ht="12.75">
      <c r="A144" s="107"/>
      <c r="B144" s="63" t="s">
        <v>148</v>
      </c>
      <c r="C144" s="12" t="s">
        <v>140</v>
      </c>
      <c r="D144" s="7" t="s">
        <v>30</v>
      </c>
      <c r="E144" s="26">
        <f>E140</f>
        <v>184.1690113608895</v>
      </c>
      <c r="F144" s="26">
        <v>2.93</v>
      </c>
      <c r="G144" s="23">
        <f>E144*F144</f>
        <v>539.6152032874063</v>
      </c>
      <c r="H144" s="34">
        <f>G144*H10+G145*H10</f>
        <v>3326.3769783847233</v>
      </c>
      <c r="I144" s="23">
        <f>ROUND(H144*1.25,2)</f>
        <v>4157.97</v>
      </c>
      <c r="J144" s="104"/>
      <c r="K144" s="149">
        <f t="shared" si="10"/>
        <v>2078.985</v>
      </c>
      <c r="L144" s="150">
        <f t="shared" si="11"/>
        <v>0</v>
      </c>
      <c r="M144" s="149">
        <f t="shared" si="12"/>
        <v>1663.188</v>
      </c>
      <c r="N144" s="150">
        <f t="shared" si="13"/>
        <v>0</v>
      </c>
    </row>
    <row r="145" spans="1:14" ht="12.75">
      <c r="A145" s="107"/>
      <c r="B145" s="63"/>
      <c r="C145" s="12"/>
      <c r="D145" s="7" t="s">
        <v>38</v>
      </c>
      <c r="E145" s="26">
        <f>E141</f>
        <v>193.377461928934</v>
      </c>
      <c r="F145" s="26">
        <v>2.93</v>
      </c>
      <c r="G145" s="23">
        <f>E145*F145</f>
        <v>566.5959634517767</v>
      </c>
      <c r="H145" s="34"/>
      <c r="I145" s="23"/>
      <c r="J145" s="104"/>
      <c r="K145" s="149">
        <f t="shared" si="10"/>
        <v>0</v>
      </c>
      <c r="L145" s="150">
        <f t="shared" si="11"/>
        <v>0</v>
      </c>
      <c r="M145" s="149">
        <f t="shared" si="12"/>
        <v>0</v>
      </c>
      <c r="N145" s="150">
        <f t="shared" si="13"/>
        <v>0</v>
      </c>
    </row>
    <row r="146" spans="1:14" ht="12.75">
      <c r="A146" s="107"/>
      <c r="B146" s="63"/>
      <c r="C146" s="12"/>
      <c r="D146" s="18"/>
      <c r="E146" s="8"/>
      <c r="F146" s="26"/>
      <c r="G146" s="23"/>
      <c r="H146" s="34"/>
      <c r="I146" s="23"/>
      <c r="J146" s="104"/>
      <c r="K146" s="149">
        <f t="shared" si="10"/>
        <v>0</v>
      </c>
      <c r="L146" s="150">
        <f t="shared" si="11"/>
        <v>0</v>
      </c>
      <c r="M146" s="149">
        <f t="shared" si="12"/>
        <v>0</v>
      </c>
      <c r="N146" s="150">
        <f t="shared" si="13"/>
        <v>0</v>
      </c>
    </row>
    <row r="147" spans="1:14" ht="12.75">
      <c r="A147" s="99"/>
      <c r="B147" s="63" t="s">
        <v>149</v>
      </c>
      <c r="C147" s="12" t="s">
        <v>36</v>
      </c>
      <c r="D147" s="7" t="s">
        <v>30</v>
      </c>
      <c r="E147" s="26">
        <f>E144</f>
        <v>184.1690113608895</v>
      </c>
      <c r="F147" s="26">
        <v>4.75</v>
      </c>
      <c r="G147" s="23">
        <f>E147*F147</f>
        <v>874.8028039642252</v>
      </c>
      <c r="H147" s="34">
        <f>G147*H10+G148*H10</f>
        <v>5392.590664616871</v>
      </c>
      <c r="I147" s="23">
        <f>ROUND(H147*1.25,2)</f>
        <v>6740.74</v>
      </c>
      <c r="J147" s="104"/>
      <c r="K147" s="149">
        <f t="shared" si="10"/>
        <v>3370.37</v>
      </c>
      <c r="L147" s="150">
        <f t="shared" si="11"/>
        <v>0</v>
      </c>
      <c r="M147" s="149">
        <f t="shared" si="12"/>
        <v>2696.2960000000003</v>
      </c>
      <c r="N147" s="150">
        <f t="shared" si="13"/>
        <v>0</v>
      </c>
    </row>
    <row r="148" spans="1:14" ht="12.75">
      <c r="A148" s="99"/>
      <c r="B148" s="63"/>
      <c r="C148" s="12"/>
      <c r="D148" s="7" t="s">
        <v>38</v>
      </c>
      <c r="E148" s="26">
        <f>E145</f>
        <v>193.377461928934</v>
      </c>
      <c r="F148" s="26">
        <v>4.75</v>
      </c>
      <c r="G148" s="23">
        <f>E148*F148</f>
        <v>918.5429441624365</v>
      </c>
      <c r="H148" s="34"/>
      <c r="I148" s="23"/>
      <c r="J148" s="104"/>
      <c r="K148" s="149">
        <f t="shared" si="10"/>
        <v>0</v>
      </c>
      <c r="L148" s="150">
        <f t="shared" si="11"/>
        <v>0</v>
      </c>
      <c r="M148" s="149">
        <f t="shared" si="12"/>
        <v>0</v>
      </c>
      <c r="N148" s="150">
        <f t="shared" si="13"/>
        <v>0</v>
      </c>
    </row>
    <row r="149" spans="1:14" ht="12.75">
      <c r="A149" s="99"/>
      <c r="B149" s="63"/>
      <c r="C149" s="12"/>
      <c r="D149" s="18"/>
      <c r="E149" s="8"/>
      <c r="F149" s="26"/>
      <c r="G149" s="23"/>
      <c r="H149" s="34"/>
      <c r="I149" s="23"/>
      <c r="J149" s="104"/>
      <c r="K149" s="149">
        <f t="shared" si="10"/>
        <v>0</v>
      </c>
      <c r="L149" s="150">
        <f t="shared" si="11"/>
        <v>0</v>
      </c>
      <c r="M149" s="149">
        <f t="shared" si="12"/>
        <v>0</v>
      </c>
      <c r="N149" s="150">
        <f t="shared" si="13"/>
        <v>0</v>
      </c>
    </row>
    <row r="150" spans="1:14" ht="12.75">
      <c r="A150" s="99"/>
      <c r="B150" s="63" t="s">
        <v>150</v>
      </c>
      <c r="C150" s="12" t="s">
        <v>36</v>
      </c>
      <c r="D150" s="7" t="s">
        <v>30</v>
      </c>
      <c r="E150" s="26">
        <f>E147</f>
        <v>184.1690113608895</v>
      </c>
      <c r="F150" s="26">
        <v>6.3</v>
      </c>
      <c r="G150" s="23">
        <f>E150*F150</f>
        <v>1160.2647715736039</v>
      </c>
      <c r="H150" s="34">
        <f>G150*H10+G151*H10</f>
        <v>7152.278144649746</v>
      </c>
      <c r="I150" s="23">
        <f>ROUND(H150*1.25,2)</f>
        <v>8940.35</v>
      </c>
      <c r="J150" s="104"/>
      <c r="K150" s="149">
        <f t="shared" si="10"/>
        <v>4470.175</v>
      </c>
      <c r="L150" s="150">
        <f t="shared" si="11"/>
        <v>0</v>
      </c>
      <c r="M150" s="149">
        <f t="shared" si="12"/>
        <v>3576.1400000000003</v>
      </c>
      <c r="N150" s="150">
        <f t="shared" si="13"/>
        <v>0</v>
      </c>
    </row>
    <row r="151" spans="1:14" ht="12.75">
      <c r="A151" s="99"/>
      <c r="B151" s="63"/>
      <c r="C151" s="12"/>
      <c r="D151" s="7" t="s">
        <v>38</v>
      </c>
      <c r="E151" s="26">
        <f>E148</f>
        <v>193.377461928934</v>
      </c>
      <c r="F151" s="26">
        <v>6.3</v>
      </c>
      <c r="G151" s="23">
        <f>E151*F151</f>
        <v>1218.2780101522842</v>
      </c>
      <c r="H151" s="34"/>
      <c r="I151" s="23"/>
      <c r="J151" s="104"/>
      <c r="K151" s="149">
        <f t="shared" si="10"/>
        <v>0</v>
      </c>
      <c r="L151" s="150">
        <f t="shared" si="11"/>
        <v>0</v>
      </c>
      <c r="M151" s="149">
        <f t="shared" si="12"/>
        <v>0</v>
      </c>
      <c r="N151" s="150">
        <f t="shared" si="13"/>
        <v>0</v>
      </c>
    </row>
    <row r="152" spans="1:14" ht="12.75">
      <c r="A152" s="99"/>
      <c r="B152" s="63"/>
      <c r="C152" s="12"/>
      <c r="D152" s="12"/>
      <c r="E152" s="8"/>
      <c r="F152" s="26"/>
      <c r="G152" s="23"/>
      <c r="H152" s="34"/>
      <c r="I152" s="23"/>
      <c r="J152" s="104"/>
      <c r="K152" s="149">
        <f t="shared" si="10"/>
        <v>0</v>
      </c>
      <c r="L152" s="150">
        <f t="shared" si="11"/>
        <v>0</v>
      </c>
      <c r="M152" s="149">
        <f t="shared" si="12"/>
        <v>0</v>
      </c>
      <c r="N152" s="150">
        <f t="shared" si="13"/>
        <v>0</v>
      </c>
    </row>
    <row r="153" spans="1:14" ht="12.75">
      <c r="A153" s="99"/>
      <c r="B153" s="63" t="s">
        <v>151</v>
      </c>
      <c r="C153" s="12" t="s">
        <v>140</v>
      </c>
      <c r="D153" s="7" t="s">
        <v>30</v>
      </c>
      <c r="E153" s="26">
        <f>E150</f>
        <v>184.1690113608895</v>
      </c>
      <c r="F153" s="26">
        <v>7.4</v>
      </c>
      <c r="G153" s="23">
        <f>E153*F153</f>
        <v>1362.8506840705822</v>
      </c>
      <c r="H153" s="34">
        <f>G153*H10+G154*H10</f>
        <v>8401.088614350494</v>
      </c>
      <c r="I153" s="23">
        <f>ROUND(H153*1.25,2)</f>
        <v>10501.36</v>
      </c>
      <c r="J153" s="104"/>
      <c r="K153" s="149">
        <f t="shared" si="10"/>
        <v>5250.68</v>
      </c>
      <c r="L153" s="150">
        <f t="shared" si="11"/>
        <v>0</v>
      </c>
      <c r="M153" s="149">
        <f t="shared" si="12"/>
        <v>4200.544000000001</v>
      </c>
      <c r="N153" s="150">
        <f t="shared" si="13"/>
        <v>0</v>
      </c>
    </row>
    <row r="154" spans="1:14" ht="12.75">
      <c r="A154" s="99"/>
      <c r="B154" s="63"/>
      <c r="C154" s="12"/>
      <c r="D154" s="7" t="s">
        <v>38</v>
      </c>
      <c r="E154" s="26">
        <f>E151</f>
        <v>193.377461928934</v>
      </c>
      <c r="F154" s="26">
        <v>7.4</v>
      </c>
      <c r="G154" s="23">
        <f>E154*F154</f>
        <v>1430.9932182741115</v>
      </c>
      <c r="H154" s="34"/>
      <c r="I154" s="23"/>
      <c r="J154" s="104"/>
      <c r="K154" s="149">
        <f t="shared" si="10"/>
        <v>0</v>
      </c>
      <c r="L154" s="150">
        <f t="shared" si="11"/>
        <v>0</v>
      </c>
      <c r="M154" s="149">
        <f t="shared" si="12"/>
        <v>0</v>
      </c>
      <c r="N154" s="150">
        <f t="shared" si="13"/>
        <v>0</v>
      </c>
    </row>
    <row r="155" spans="1:14" ht="12.75">
      <c r="A155" s="99"/>
      <c r="B155" s="63"/>
      <c r="C155" s="12"/>
      <c r="D155" s="12"/>
      <c r="E155" s="8"/>
      <c r="F155" s="26"/>
      <c r="G155" s="23"/>
      <c r="H155" s="34"/>
      <c r="I155" s="23"/>
      <c r="J155" s="104"/>
      <c r="K155" s="149">
        <f t="shared" si="10"/>
        <v>0</v>
      </c>
      <c r="L155" s="150">
        <f t="shared" si="11"/>
        <v>0</v>
      </c>
      <c r="M155" s="149">
        <f t="shared" si="12"/>
        <v>0</v>
      </c>
      <c r="N155" s="150">
        <f t="shared" si="13"/>
        <v>0</v>
      </c>
    </row>
    <row r="156" spans="1:14" ht="12.75">
      <c r="A156" s="99"/>
      <c r="B156" s="37" t="s">
        <v>152</v>
      </c>
      <c r="C156" s="12" t="s">
        <v>36</v>
      </c>
      <c r="D156" s="7" t="s">
        <v>30</v>
      </c>
      <c r="E156" s="26">
        <f>E153</f>
        <v>184.1690113608895</v>
      </c>
      <c r="F156" s="26">
        <v>9.1</v>
      </c>
      <c r="G156" s="23">
        <f>E156*F156</f>
        <v>1675.9380033840944</v>
      </c>
      <c r="H156" s="34">
        <f>G156*H10+G157*H10</f>
        <v>10331.068431160744</v>
      </c>
      <c r="I156" s="23">
        <f>ROUND(H156*1.25,2)</f>
        <v>12913.84</v>
      </c>
      <c r="J156" s="104"/>
      <c r="K156" s="149">
        <f t="shared" si="10"/>
        <v>6456.92</v>
      </c>
      <c r="L156" s="150">
        <f t="shared" si="11"/>
        <v>0</v>
      </c>
      <c r="M156" s="149">
        <f t="shared" si="12"/>
        <v>5165.536</v>
      </c>
      <c r="N156" s="150">
        <f t="shared" si="13"/>
        <v>0</v>
      </c>
    </row>
    <row r="157" spans="1:14" ht="12.75" customHeight="1">
      <c r="A157" s="99"/>
      <c r="B157" s="20"/>
      <c r="C157" s="12"/>
      <c r="D157" s="7" t="s">
        <v>38</v>
      </c>
      <c r="E157" s="26">
        <f>E154</f>
        <v>193.377461928934</v>
      </c>
      <c r="F157" s="26">
        <v>9.1</v>
      </c>
      <c r="G157" s="23">
        <f>E157*F157</f>
        <v>1759.7349035532993</v>
      </c>
      <c r="H157" s="27"/>
      <c r="I157" s="23"/>
      <c r="J157" s="104"/>
      <c r="K157" s="149">
        <f t="shared" si="10"/>
        <v>0</v>
      </c>
      <c r="L157" s="150">
        <f t="shared" si="11"/>
        <v>0</v>
      </c>
      <c r="M157" s="149">
        <f t="shared" si="12"/>
        <v>0</v>
      </c>
      <c r="N157" s="150">
        <f t="shared" si="13"/>
        <v>0</v>
      </c>
    </row>
    <row r="158" spans="1:14" ht="9.75" customHeight="1">
      <c r="A158" s="99"/>
      <c r="B158" s="20"/>
      <c r="C158" s="12"/>
      <c r="D158" s="7"/>
      <c r="E158" s="8"/>
      <c r="F158" s="26"/>
      <c r="G158" s="27"/>
      <c r="H158" s="28"/>
      <c r="I158" s="23"/>
      <c r="J158" s="104"/>
      <c r="K158" s="149">
        <f t="shared" si="10"/>
        <v>0</v>
      </c>
      <c r="L158" s="150">
        <f t="shared" si="11"/>
        <v>0</v>
      </c>
      <c r="M158" s="149">
        <f t="shared" si="12"/>
        <v>0</v>
      </c>
      <c r="N158" s="150">
        <f t="shared" si="13"/>
        <v>0</v>
      </c>
    </row>
    <row r="159" spans="1:14" ht="12.75">
      <c r="A159" s="99" t="s">
        <v>153</v>
      </c>
      <c r="B159" s="20" t="s">
        <v>154</v>
      </c>
      <c r="C159" s="12" t="s">
        <v>36</v>
      </c>
      <c r="D159" s="7" t="s">
        <v>30</v>
      </c>
      <c r="E159" s="26">
        <f>E156</f>
        <v>184.1690113608895</v>
      </c>
      <c r="F159" s="26">
        <v>1.8</v>
      </c>
      <c r="G159" s="23">
        <f>E159*F159</f>
        <v>331.5042204496011</v>
      </c>
      <c r="H159" s="34">
        <f>G159*H10+G160*H10</f>
        <v>2043.5080413284988</v>
      </c>
      <c r="I159" s="23">
        <f>ROUND(H159*1.25,0)</f>
        <v>2554</v>
      </c>
      <c r="J159" s="104"/>
      <c r="K159" s="149">
        <f t="shared" si="10"/>
        <v>1277</v>
      </c>
      <c r="L159" s="150">
        <f t="shared" si="11"/>
        <v>0</v>
      </c>
      <c r="M159" s="149">
        <f t="shared" si="12"/>
        <v>1021.6</v>
      </c>
      <c r="N159" s="150">
        <f t="shared" si="13"/>
        <v>0</v>
      </c>
    </row>
    <row r="160" spans="1:14" ht="12.75">
      <c r="A160" s="99"/>
      <c r="B160" s="20" t="s">
        <v>155</v>
      </c>
      <c r="C160" s="12"/>
      <c r="D160" s="7" t="s">
        <v>38</v>
      </c>
      <c r="E160" s="26">
        <f>E157</f>
        <v>193.377461928934</v>
      </c>
      <c r="F160" s="26">
        <v>1.8</v>
      </c>
      <c r="G160" s="23">
        <f>E160*F160</f>
        <v>348.0794314720812</v>
      </c>
      <c r="H160" s="34"/>
      <c r="I160" s="23"/>
      <c r="J160" s="104"/>
      <c r="K160" s="149">
        <f t="shared" si="10"/>
        <v>0</v>
      </c>
      <c r="L160" s="150">
        <f t="shared" si="11"/>
        <v>0</v>
      </c>
      <c r="M160" s="149">
        <f t="shared" si="12"/>
        <v>0</v>
      </c>
      <c r="N160" s="150">
        <f t="shared" si="13"/>
        <v>0</v>
      </c>
    </row>
    <row r="161" spans="1:14" ht="11.25" customHeight="1">
      <c r="A161" s="99"/>
      <c r="B161" s="20"/>
      <c r="C161" s="12"/>
      <c r="D161" s="18"/>
      <c r="E161" s="8"/>
      <c r="F161" s="26"/>
      <c r="G161" s="23"/>
      <c r="H161" s="34"/>
      <c r="I161" s="23"/>
      <c r="J161" s="104"/>
      <c r="K161" s="149">
        <f t="shared" si="10"/>
        <v>0</v>
      </c>
      <c r="L161" s="150">
        <f t="shared" si="11"/>
        <v>0</v>
      </c>
      <c r="M161" s="149">
        <f t="shared" si="12"/>
        <v>0</v>
      </c>
      <c r="N161" s="150">
        <f t="shared" si="13"/>
        <v>0</v>
      </c>
    </row>
    <row r="162" spans="1:14" ht="12.75">
      <c r="A162" s="99" t="s">
        <v>156</v>
      </c>
      <c r="B162" s="20" t="s">
        <v>157</v>
      </c>
      <c r="C162" s="12" t="s">
        <v>158</v>
      </c>
      <c r="D162" s="7" t="s">
        <v>30</v>
      </c>
      <c r="E162" s="26">
        <f>E159</f>
        <v>184.1690113608895</v>
      </c>
      <c r="F162" s="26">
        <v>0.72</v>
      </c>
      <c r="G162" s="23">
        <f>E162*F162</f>
        <v>132.60168817984044</v>
      </c>
      <c r="H162" s="34">
        <f>G162*H10+G163*H10</f>
        <v>817.4032165313995</v>
      </c>
      <c r="I162" s="23">
        <f>ROUND(H162*1.25,0)</f>
        <v>1022</v>
      </c>
      <c r="J162" s="104"/>
      <c r="K162" s="149">
        <f t="shared" si="10"/>
        <v>511</v>
      </c>
      <c r="L162" s="150">
        <f t="shared" si="11"/>
        <v>0</v>
      </c>
      <c r="M162" s="149">
        <f t="shared" si="12"/>
        <v>408.8</v>
      </c>
      <c r="N162" s="150">
        <f t="shared" si="13"/>
        <v>0</v>
      </c>
    </row>
    <row r="163" spans="1:14" ht="12.75">
      <c r="A163" s="99"/>
      <c r="B163" s="20" t="s">
        <v>159</v>
      </c>
      <c r="C163" s="12" t="s">
        <v>160</v>
      </c>
      <c r="D163" s="7" t="s">
        <v>38</v>
      </c>
      <c r="E163" s="26">
        <f>E160</f>
        <v>193.377461928934</v>
      </c>
      <c r="F163" s="26">
        <v>0.72</v>
      </c>
      <c r="G163" s="23">
        <f>E163*F163</f>
        <v>139.23177258883248</v>
      </c>
      <c r="H163" s="34"/>
      <c r="I163" s="23"/>
      <c r="J163" s="104"/>
      <c r="K163" s="149">
        <f t="shared" si="10"/>
        <v>0</v>
      </c>
      <c r="L163" s="150">
        <f t="shared" si="11"/>
        <v>0</v>
      </c>
      <c r="M163" s="149">
        <f t="shared" si="12"/>
        <v>0</v>
      </c>
      <c r="N163" s="150">
        <f t="shared" si="13"/>
        <v>0</v>
      </c>
    </row>
    <row r="164" spans="1:14" ht="9" customHeight="1" thickBot="1">
      <c r="A164" s="112"/>
      <c r="B164" s="113"/>
      <c r="C164" s="114"/>
      <c r="D164" s="115"/>
      <c r="E164" s="116"/>
      <c r="F164" s="117"/>
      <c r="G164" s="118"/>
      <c r="H164" s="119"/>
      <c r="I164" s="118"/>
      <c r="J164" s="120"/>
      <c r="K164" s="118"/>
      <c r="L164" s="120"/>
      <c r="M164" s="118"/>
      <c r="N164" s="120"/>
    </row>
    <row r="165" ht="13.5" thickTop="1">
      <c r="A165" s="20"/>
    </row>
  </sheetData>
  <sheetProtection password="CF76" sheet="1"/>
  <autoFilter ref="A11:N163"/>
  <mergeCells count="3">
    <mergeCell ref="A1:J1"/>
    <mergeCell ref="A2:J2"/>
    <mergeCell ref="A3:J3"/>
  </mergeCells>
  <printOptions horizontalCentered="1"/>
  <pageMargins left="0.984251968503937" right="0.3937007874015748" top="0.5905511811023623" bottom="0.5905511811023623" header="0.1968503937007874" footer="0"/>
  <pageSetup blackAndWhite="1" fitToHeight="10" fitToWidth="1" horizontalDpi="600" verticalDpi="600" orientation="portrait" paperSize="9" scale="89" r:id="rId1"/>
  <headerFooter alignWithMargins="0">
    <oddHeader>&amp;CСтраница &amp;P из &amp;N</oddHeader>
    <oddFooter>&amp;Cдля филиала в ХМАО-Югре</oddFooter>
  </headerFooter>
  <rowBreaks count="1" manualBreakCount="1">
    <brk id="10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N264"/>
  <sheetViews>
    <sheetView showZeros="0" tabSelected="1" view="pageBreakPreview" zoomScaleSheetLayoutView="100" zoomScalePageLayoutView="0" workbookViewId="0" topLeftCell="A1">
      <selection activeCell="B173" sqref="B173"/>
    </sheetView>
  </sheetViews>
  <sheetFormatPr defaultColWidth="9.00390625" defaultRowHeight="12.75" outlineLevelRow="1" outlineLevelCol="2"/>
  <cols>
    <col min="1" max="1" width="6.625" style="0" customWidth="1"/>
    <col min="2" max="2" width="60.625" style="0" customWidth="1"/>
    <col min="3" max="3" width="9.875" style="0" customWidth="1"/>
    <col min="4" max="4" width="11.25390625" style="0" hidden="1" customWidth="1" outlineLevel="2"/>
    <col min="5" max="5" width="8.25390625" style="0" hidden="1" customWidth="1" outlineLevel="2"/>
    <col min="6" max="6" width="8.375" style="0" hidden="1" customWidth="1" outlineLevel="2"/>
    <col min="7" max="7" width="10.00390625" style="0" hidden="1" customWidth="1" outlineLevel="2"/>
    <col min="8" max="8" width="8.625" style="0" hidden="1" customWidth="1" outlineLevel="2"/>
    <col min="9" max="9" width="11.75390625" style="0" customWidth="1" collapsed="1"/>
    <col min="10" max="10" width="11.75390625" style="0" customWidth="1"/>
    <col min="11" max="14" width="11.75390625" style="0" hidden="1" customWidth="1"/>
  </cols>
  <sheetData>
    <row r="1" spans="1:10" s="62" customFormat="1" ht="12.75">
      <c r="A1" s="151" t="s">
        <v>161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62" customFormat="1" ht="12.75">
      <c r="A2" s="151" t="s">
        <v>162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s="62" customFormat="1" ht="12.75">
      <c r="A3" s="151" t="s">
        <v>163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4" ht="12.75">
      <c r="A4" s="64"/>
      <c r="B4" s="1"/>
      <c r="C4" s="1"/>
      <c r="D4" s="1"/>
      <c r="E4" s="61"/>
      <c r="F4" s="61"/>
      <c r="G4" s="1"/>
      <c r="H4" s="1"/>
      <c r="I4" s="1"/>
      <c r="J4" s="1"/>
      <c r="K4" s="1"/>
      <c r="L4" s="1"/>
      <c r="M4" s="1"/>
      <c r="N4" s="1"/>
    </row>
    <row r="5" spans="1:14" ht="12.75" customHeight="1" hidden="1">
      <c r="A5" s="1" t="s">
        <v>0</v>
      </c>
      <c r="B5" s="1"/>
      <c r="C5" s="1"/>
      <c r="D5" s="1"/>
      <c r="E5" s="61"/>
      <c r="F5" s="61"/>
      <c r="G5" s="1"/>
      <c r="H5" s="1"/>
      <c r="I5" s="1"/>
      <c r="J5" s="1"/>
      <c r="K5" s="1"/>
      <c r="L5" s="1"/>
      <c r="M5" s="1"/>
      <c r="N5" s="1"/>
    </row>
    <row r="6" spans="1:14" ht="12.75" customHeight="1" hidden="1">
      <c r="A6" s="1"/>
      <c r="B6" s="1"/>
      <c r="C6" s="1"/>
      <c r="D6" s="1"/>
      <c r="E6" s="61"/>
      <c r="F6" s="61"/>
      <c r="G6" s="1"/>
      <c r="H6" s="1"/>
      <c r="I6" s="1"/>
      <c r="J6" s="1"/>
      <c r="K6" s="1"/>
      <c r="L6" s="1"/>
      <c r="M6" s="1"/>
      <c r="N6" s="1"/>
    </row>
    <row r="7" spans="1:14" ht="12.75" customHeight="1" hidden="1">
      <c r="A7" s="53" t="s">
        <v>1</v>
      </c>
      <c r="B7" s="2"/>
      <c r="C7" s="3" t="s">
        <v>2</v>
      </c>
      <c r="D7" s="4" t="s">
        <v>3</v>
      </c>
      <c r="E7" s="54" t="s">
        <v>4</v>
      </c>
      <c r="F7" s="10" t="s">
        <v>5</v>
      </c>
      <c r="G7" s="54" t="s">
        <v>6</v>
      </c>
      <c r="H7" s="55" t="s">
        <v>7</v>
      </c>
      <c r="I7" s="56" t="s">
        <v>8</v>
      </c>
      <c r="J7" s="57"/>
      <c r="K7" s="56" t="s">
        <v>8</v>
      </c>
      <c r="L7" s="57"/>
      <c r="M7" s="56" t="s">
        <v>8</v>
      </c>
      <c r="N7" s="57"/>
    </row>
    <row r="8" spans="1:14" ht="12.75" customHeight="1" hidden="1">
      <c r="A8" s="11" t="s">
        <v>9</v>
      </c>
      <c r="B8" s="5"/>
      <c r="C8" s="6" t="s">
        <v>10</v>
      </c>
      <c r="D8" s="7" t="s">
        <v>11</v>
      </c>
      <c r="E8" s="24" t="s">
        <v>12</v>
      </c>
      <c r="F8" s="12" t="s">
        <v>13</v>
      </c>
      <c r="G8" s="24" t="s">
        <v>14</v>
      </c>
      <c r="H8" s="23" t="s">
        <v>15</v>
      </c>
      <c r="I8" s="55" t="s">
        <v>16</v>
      </c>
      <c r="J8" s="58" t="s">
        <v>17</v>
      </c>
      <c r="K8" s="55" t="s">
        <v>16</v>
      </c>
      <c r="L8" s="58" t="s">
        <v>17</v>
      </c>
      <c r="M8" s="55" t="s">
        <v>16</v>
      </c>
      <c r="N8" s="58" t="s">
        <v>17</v>
      </c>
    </row>
    <row r="9" spans="1:14" ht="12.75" customHeight="1" hidden="1">
      <c r="A9" s="11"/>
      <c r="B9" s="5"/>
      <c r="C9" s="6"/>
      <c r="D9" s="7" t="s">
        <v>18</v>
      </c>
      <c r="E9" s="24" t="s">
        <v>19</v>
      </c>
      <c r="F9" s="12" t="s">
        <v>20</v>
      </c>
      <c r="G9" s="24" t="s">
        <v>21</v>
      </c>
      <c r="H9" s="23" t="s">
        <v>19</v>
      </c>
      <c r="I9" s="23" t="s">
        <v>22</v>
      </c>
      <c r="J9" s="59" t="s">
        <v>23</v>
      </c>
      <c r="K9" s="23" t="s">
        <v>22</v>
      </c>
      <c r="L9" s="59" t="s">
        <v>23</v>
      </c>
      <c r="M9" s="23" t="s">
        <v>22</v>
      </c>
      <c r="N9" s="59" t="s">
        <v>23</v>
      </c>
    </row>
    <row r="10" spans="1:14" ht="12.75" customHeight="1" hidden="1">
      <c r="A10" s="13"/>
      <c r="B10" s="14"/>
      <c r="C10" s="33"/>
      <c r="D10" s="15"/>
      <c r="E10" s="84">
        <v>1.1</v>
      </c>
      <c r="F10" s="17" t="s">
        <v>24</v>
      </c>
      <c r="G10" s="36" t="s">
        <v>19</v>
      </c>
      <c r="H10" s="65">
        <v>2.862</v>
      </c>
      <c r="I10" s="32" t="s">
        <v>25</v>
      </c>
      <c r="J10" s="60" t="s">
        <v>26</v>
      </c>
      <c r="K10" s="32" t="s">
        <v>25</v>
      </c>
      <c r="L10" s="60" t="s">
        <v>26</v>
      </c>
      <c r="M10" s="32" t="s">
        <v>25</v>
      </c>
      <c r="N10" s="60" t="s">
        <v>26</v>
      </c>
    </row>
    <row r="11" spans="1:14" ht="9" customHeight="1" hidden="1">
      <c r="A11" s="11"/>
      <c r="B11" s="2"/>
      <c r="C11" s="12"/>
      <c r="D11" s="18"/>
      <c r="E11" s="19"/>
      <c r="F11" s="66"/>
      <c r="G11" s="12"/>
      <c r="H11" s="20"/>
      <c r="I11" s="12"/>
      <c r="J11" s="21"/>
      <c r="K11" s="12"/>
      <c r="L11" s="21"/>
      <c r="M11" s="12"/>
      <c r="N11" s="21"/>
    </row>
    <row r="12" spans="1:14" ht="12.75" customHeight="1" hidden="1">
      <c r="A12" s="41" t="s">
        <v>27</v>
      </c>
      <c r="B12" t="s">
        <v>28</v>
      </c>
      <c r="C12" s="12" t="s">
        <v>29</v>
      </c>
      <c r="D12" s="7" t="s">
        <v>30</v>
      </c>
      <c r="E12" s="26">
        <f>10000/166*1.15*1.3*$E$10</f>
        <v>99.06626506024097</v>
      </c>
      <c r="F12" s="26">
        <v>1.21</v>
      </c>
      <c r="G12" s="23">
        <f>E12*F12</f>
        <v>119.87018072289156</v>
      </c>
      <c r="H12" s="24">
        <f>G12*H10+G13*H10</f>
        <v>754.7506059036145</v>
      </c>
      <c r="I12" s="23">
        <f>ROUND(H12*1.25,0)</f>
        <v>943</v>
      </c>
      <c r="J12" s="21"/>
      <c r="K12" s="23">
        <f>ROUND(J12*1.25,0)</f>
        <v>0</v>
      </c>
      <c r="L12" s="21"/>
      <c r="M12" s="23">
        <f>ROUND(L12*1.25,0)</f>
        <v>0</v>
      </c>
      <c r="N12" s="21"/>
    </row>
    <row r="13" spans="1:14" ht="12.75" customHeight="1" hidden="1">
      <c r="A13" s="22"/>
      <c r="B13" t="s">
        <v>31</v>
      </c>
      <c r="C13" s="12"/>
      <c r="D13" s="7" t="s">
        <v>32</v>
      </c>
      <c r="E13" s="26">
        <f>12000/166*1.15*1.3*$E$10</f>
        <v>118.87951807228917</v>
      </c>
      <c r="F13" s="26">
        <v>1.21</v>
      </c>
      <c r="G13" s="23">
        <f>E13*F13</f>
        <v>143.8442168674699</v>
      </c>
      <c r="H13" s="24"/>
      <c r="I13" s="23"/>
      <c r="J13" s="21"/>
      <c r="K13" s="23"/>
      <c r="L13" s="21"/>
      <c r="M13" s="23"/>
      <c r="N13" s="21"/>
    </row>
    <row r="14" spans="1:14" ht="12.75" customHeight="1" hidden="1">
      <c r="A14" s="22"/>
      <c r="B14" t="s">
        <v>33</v>
      </c>
      <c r="C14" s="12"/>
      <c r="D14" s="25"/>
      <c r="E14" s="8"/>
      <c r="F14" s="26"/>
      <c r="G14" s="23"/>
      <c r="H14" s="24"/>
      <c r="I14" s="23"/>
      <c r="J14" s="21"/>
      <c r="K14" s="23"/>
      <c r="L14" s="21"/>
      <c r="M14" s="23"/>
      <c r="N14" s="21"/>
    </row>
    <row r="15" spans="1:14" ht="12.75" customHeight="1" hidden="1">
      <c r="A15" s="22"/>
      <c r="B15" s="20" t="s">
        <v>34</v>
      </c>
      <c r="C15" s="12"/>
      <c r="D15" s="25"/>
      <c r="E15" s="8"/>
      <c r="F15" s="26"/>
      <c r="G15" s="23"/>
      <c r="H15" s="24"/>
      <c r="I15" s="23"/>
      <c r="J15" s="21"/>
      <c r="K15" s="23"/>
      <c r="L15" s="21"/>
      <c r="M15" s="23"/>
      <c r="N15" s="21"/>
    </row>
    <row r="16" spans="1:14" ht="10.5" customHeight="1" hidden="1">
      <c r="A16" s="22"/>
      <c r="B16" s="20"/>
      <c r="C16" s="12"/>
      <c r="D16" s="25"/>
      <c r="E16" s="8"/>
      <c r="F16" s="26"/>
      <c r="G16" s="23"/>
      <c r="H16" s="24"/>
      <c r="I16" s="23"/>
      <c r="J16" s="21"/>
      <c r="K16" s="23"/>
      <c r="L16" s="21"/>
      <c r="M16" s="23"/>
      <c r="N16" s="21"/>
    </row>
    <row r="17" spans="1:14" ht="12.75" customHeight="1" hidden="1">
      <c r="A17" s="41" t="s">
        <v>35</v>
      </c>
      <c r="B17" t="s">
        <v>28</v>
      </c>
      <c r="C17" s="35" t="s">
        <v>36</v>
      </c>
      <c r="D17" s="7" t="s">
        <v>30</v>
      </c>
      <c r="E17" s="26">
        <f>10000/166*1.15*1.3*$E$10</f>
        <v>99.06626506024097</v>
      </c>
      <c r="F17" s="26">
        <v>0.94</v>
      </c>
      <c r="G17" s="23">
        <f>E17*F17</f>
        <v>93.12228915662651</v>
      </c>
      <c r="H17" s="24">
        <f>G17*H10+G18*H10</f>
        <v>562.8023864457832</v>
      </c>
      <c r="I17" s="23">
        <f>ROUND(H17*1.25,0)</f>
        <v>704</v>
      </c>
      <c r="J17" s="21"/>
      <c r="K17" s="23">
        <f>ROUND(J17*1.25,0)</f>
        <v>0</v>
      </c>
      <c r="L17" s="21"/>
      <c r="M17" s="23">
        <f>ROUND(L17*1.25,0)</f>
        <v>0</v>
      </c>
      <c r="N17" s="21"/>
    </row>
    <row r="18" spans="1:14" ht="12.75" customHeight="1" hidden="1">
      <c r="A18" s="22"/>
      <c r="B18" t="s">
        <v>37</v>
      </c>
      <c r="C18" s="9"/>
      <c r="D18" s="7" t="s">
        <v>38</v>
      </c>
      <c r="E18" s="26">
        <f>11000/166*1.15*1.3*$E$10</f>
        <v>108.97289156626509</v>
      </c>
      <c r="F18" s="26">
        <v>0.95</v>
      </c>
      <c r="G18" s="23">
        <f>E18*F18</f>
        <v>103.52424698795183</v>
      </c>
      <c r="H18" s="24"/>
      <c r="I18" s="23"/>
      <c r="J18" s="21"/>
      <c r="K18" s="23"/>
      <c r="L18" s="21"/>
      <c r="M18" s="23"/>
      <c r="N18" s="21"/>
    </row>
    <row r="19" spans="1:14" ht="12.75" customHeight="1" hidden="1">
      <c r="A19" s="22"/>
      <c r="B19" t="s">
        <v>39</v>
      </c>
      <c r="C19" s="9"/>
      <c r="D19" s="25"/>
      <c r="E19" s="8"/>
      <c r="F19" s="26"/>
      <c r="G19" s="23"/>
      <c r="H19" s="24"/>
      <c r="I19" s="23"/>
      <c r="J19" s="21"/>
      <c r="K19" s="23"/>
      <c r="L19" s="21"/>
      <c r="M19" s="23"/>
      <c r="N19" s="21"/>
    </row>
    <row r="20" spans="1:14" ht="12.75" customHeight="1" hidden="1">
      <c r="A20" s="22"/>
      <c r="B20" s="20" t="s">
        <v>40</v>
      </c>
      <c r="C20" s="12"/>
      <c r="D20" s="25"/>
      <c r="E20" s="8"/>
      <c r="F20" s="26"/>
      <c r="G20" s="23"/>
      <c r="H20" s="24"/>
      <c r="I20" s="23"/>
      <c r="J20" s="21"/>
      <c r="K20" s="23"/>
      <c r="L20" s="21"/>
      <c r="M20" s="23"/>
      <c r="N20" s="21"/>
    </row>
    <row r="21" spans="1:14" ht="10.5" customHeight="1" hidden="1">
      <c r="A21" s="22"/>
      <c r="B21" s="20"/>
      <c r="C21" s="12"/>
      <c r="D21" s="25"/>
      <c r="E21" s="8"/>
      <c r="F21" s="26"/>
      <c r="G21" s="23"/>
      <c r="H21" s="24"/>
      <c r="I21" s="23"/>
      <c r="J21" s="21"/>
      <c r="K21" s="23"/>
      <c r="L21" s="21"/>
      <c r="M21" s="23"/>
      <c r="N21" s="21"/>
    </row>
    <row r="22" spans="1:14" ht="12.75" customHeight="1" hidden="1">
      <c r="A22" s="41" t="s">
        <v>41</v>
      </c>
      <c r="B22" t="s">
        <v>28</v>
      </c>
      <c r="C22" s="12" t="s">
        <v>36</v>
      </c>
      <c r="D22" s="7" t="s">
        <v>30</v>
      </c>
      <c r="E22" s="26">
        <f>10000/166*1.15*1.3*$E$10</f>
        <v>99.06626506024097</v>
      </c>
      <c r="F22" s="26">
        <v>1.83</v>
      </c>
      <c r="G22" s="23">
        <f>E22*F22</f>
        <v>181.29126506024096</v>
      </c>
      <c r="H22" s="24">
        <f>G22*H10+G23*H10</f>
        <v>1141.4823213253012</v>
      </c>
      <c r="I22" s="23">
        <f>ROUND(H22*1.25,0)</f>
        <v>1427</v>
      </c>
      <c r="J22" s="21"/>
      <c r="K22" s="23">
        <f>ROUND(J22*1.25,0)</f>
        <v>0</v>
      </c>
      <c r="L22" s="21"/>
      <c r="M22" s="23">
        <f>ROUND(L22*1.25,0)</f>
        <v>0</v>
      </c>
      <c r="N22" s="21"/>
    </row>
    <row r="23" spans="1:14" ht="12.75" customHeight="1" hidden="1">
      <c r="A23" s="22"/>
      <c r="B23" t="s">
        <v>42</v>
      </c>
      <c r="C23" s="12"/>
      <c r="D23" s="7" t="s">
        <v>32</v>
      </c>
      <c r="E23" s="26">
        <f>12000/166*1.15*1.3*$E$10</f>
        <v>118.87951807228917</v>
      </c>
      <c r="F23" s="26">
        <v>1.83</v>
      </c>
      <c r="G23" s="23">
        <f>E23*F23</f>
        <v>217.5495180722892</v>
      </c>
      <c r="H23" s="24"/>
      <c r="I23" s="23"/>
      <c r="J23" s="21"/>
      <c r="K23" s="23"/>
      <c r="L23" s="21"/>
      <c r="M23" s="23"/>
      <c r="N23" s="21"/>
    </row>
    <row r="24" spans="1:14" ht="12.75" customHeight="1" hidden="1">
      <c r="A24" s="22"/>
      <c r="B24" t="s">
        <v>43</v>
      </c>
      <c r="C24" s="12"/>
      <c r="D24" s="25"/>
      <c r="E24" s="8"/>
      <c r="F24" s="26"/>
      <c r="G24" s="23"/>
      <c r="H24" s="24"/>
      <c r="I24" s="23"/>
      <c r="J24" s="21"/>
      <c r="K24" s="23"/>
      <c r="L24" s="21"/>
      <c r="M24" s="23"/>
      <c r="N24" s="21"/>
    </row>
    <row r="25" spans="1:14" ht="12.75" customHeight="1" hidden="1">
      <c r="A25" s="22"/>
      <c r="B25" s="20" t="s">
        <v>44</v>
      </c>
      <c r="C25" s="12"/>
      <c r="D25" s="25"/>
      <c r="E25" s="8"/>
      <c r="F25" s="26"/>
      <c r="G25" s="23"/>
      <c r="H25" s="24"/>
      <c r="I25" s="23"/>
      <c r="J25" s="21"/>
      <c r="K25" s="23"/>
      <c r="L25" s="21"/>
      <c r="M25" s="23"/>
      <c r="N25" s="21"/>
    </row>
    <row r="26" spans="1:14" ht="10.5" customHeight="1" hidden="1">
      <c r="A26" s="22"/>
      <c r="C26" s="12"/>
      <c r="D26" s="25"/>
      <c r="E26" s="8"/>
      <c r="F26" s="26"/>
      <c r="G26" s="23"/>
      <c r="H26" s="24"/>
      <c r="I26" s="23"/>
      <c r="J26" s="21"/>
      <c r="K26" s="23"/>
      <c r="L26" s="21"/>
      <c r="M26" s="23"/>
      <c r="N26" s="21"/>
    </row>
    <row r="27" spans="1:14" ht="12.75" customHeight="1" hidden="1">
      <c r="A27" s="41" t="s">
        <v>45</v>
      </c>
      <c r="B27" t="s">
        <v>28</v>
      </c>
      <c r="C27" s="12" t="s">
        <v>36</v>
      </c>
      <c r="D27" s="7" t="s">
        <v>30</v>
      </c>
      <c r="E27" s="26">
        <f>10000/166*1.15*1.3*$E$10</f>
        <v>99.06626506024097</v>
      </c>
      <c r="F27" s="26">
        <v>1.55</v>
      </c>
      <c r="G27" s="23">
        <f>E27*F27</f>
        <v>153.5527108433735</v>
      </c>
      <c r="H27" s="24">
        <f>G27*H10+G28*H10</f>
        <v>922.8825027108435</v>
      </c>
      <c r="I27" s="23">
        <f>ROUND(H27*1.25,0)</f>
        <v>1154</v>
      </c>
      <c r="J27" s="21"/>
      <c r="K27" s="23">
        <f>ROUND(J27*1.25,0)</f>
        <v>0</v>
      </c>
      <c r="L27" s="21"/>
      <c r="M27" s="23">
        <f>ROUND(L27*1.25,0)</f>
        <v>0</v>
      </c>
      <c r="N27" s="21"/>
    </row>
    <row r="28" spans="1:14" ht="12.75" customHeight="1" hidden="1">
      <c r="A28" s="22"/>
      <c r="B28" t="s">
        <v>46</v>
      </c>
      <c r="C28" s="12"/>
      <c r="D28" s="7" t="s">
        <v>38</v>
      </c>
      <c r="E28" s="26">
        <f>11000/166*1.15*1.3*$E$10</f>
        <v>108.97289156626509</v>
      </c>
      <c r="F28" s="26">
        <v>1.55</v>
      </c>
      <c r="G28" s="23">
        <f>E28*F28</f>
        <v>168.9079819277109</v>
      </c>
      <c r="H28" s="24"/>
      <c r="I28" s="23"/>
      <c r="J28" s="21"/>
      <c r="K28" s="23"/>
      <c r="L28" s="21"/>
      <c r="M28" s="23"/>
      <c r="N28" s="21"/>
    </row>
    <row r="29" spans="1:14" ht="12.75" customHeight="1" hidden="1">
      <c r="A29" s="22"/>
      <c r="B29" t="s">
        <v>47</v>
      </c>
      <c r="C29" s="12"/>
      <c r="D29" s="25"/>
      <c r="E29" s="8"/>
      <c r="F29" s="26"/>
      <c r="G29" s="23"/>
      <c r="H29" s="24"/>
      <c r="I29" s="23"/>
      <c r="J29" s="21"/>
      <c r="K29" s="23"/>
      <c r="L29" s="21"/>
      <c r="M29" s="23"/>
      <c r="N29" s="21"/>
    </row>
    <row r="30" spans="1:14" ht="12.75" customHeight="1" hidden="1">
      <c r="A30" s="22"/>
      <c r="B30" s="20" t="s">
        <v>48</v>
      </c>
      <c r="C30" s="12"/>
      <c r="D30" s="25"/>
      <c r="E30" s="8"/>
      <c r="F30" s="26"/>
      <c r="G30" s="23"/>
      <c r="H30" s="24"/>
      <c r="I30" s="23"/>
      <c r="J30" s="21"/>
      <c r="K30" s="23"/>
      <c r="L30" s="21"/>
      <c r="M30" s="23"/>
      <c r="N30" s="21"/>
    </row>
    <row r="31" spans="1:14" ht="10.5" customHeight="1" hidden="1">
      <c r="A31" s="22"/>
      <c r="B31" s="20"/>
      <c r="C31" s="12"/>
      <c r="D31" s="25"/>
      <c r="E31" s="8"/>
      <c r="F31" s="26"/>
      <c r="G31" s="23"/>
      <c r="H31" s="24"/>
      <c r="I31" s="23"/>
      <c r="J31" s="21"/>
      <c r="K31" s="23"/>
      <c r="L31" s="21"/>
      <c r="M31" s="23"/>
      <c r="N31" s="21"/>
    </row>
    <row r="32" spans="1:14" ht="12.75" customHeight="1" hidden="1">
      <c r="A32" s="22" t="s">
        <v>49</v>
      </c>
      <c r="B32" s="20" t="s">
        <v>50</v>
      </c>
      <c r="C32" s="12" t="s">
        <v>51</v>
      </c>
      <c r="D32" s="7" t="s">
        <v>38</v>
      </c>
      <c r="E32" s="26">
        <f>11000/166*1.15*1.3*$E$10</f>
        <v>108.97289156626509</v>
      </c>
      <c r="F32" s="26">
        <v>4.3</v>
      </c>
      <c r="G32" s="23">
        <f>E32*F32</f>
        <v>468.5834337349399</v>
      </c>
      <c r="H32" s="24">
        <f>G32*$H$10</f>
        <v>1341.085787349398</v>
      </c>
      <c r="I32" s="23">
        <f>ROUND(H32*1.25,0)</f>
        <v>1676</v>
      </c>
      <c r="J32" s="21"/>
      <c r="K32" s="23">
        <f>ROUND(J32*1.25,0)</f>
        <v>0</v>
      </c>
      <c r="L32" s="21"/>
      <c r="M32" s="23">
        <f>ROUND(L32*1.25,0)</f>
        <v>0</v>
      </c>
      <c r="N32" s="21"/>
    </row>
    <row r="33" spans="1:14" ht="12.75" customHeight="1" hidden="1">
      <c r="A33" s="22"/>
      <c r="B33" s="20" t="s">
        <v>52</v>
      </c>
      <c r="C33" s="12"/>
      <c r="D33" s="25"/>
      <c r="E33" s="26"/>
      <c r="F33" s="26"/>
      <c r="G33" s="23"/>
      <c r="H33" s="24"/>
      <c r="I33" s="23"/>
      <c r="J33" s="21"/>
      <c r="K33" s="23"/>
      <c r="L33" s="21"/>
      <c r="M33" s="23"/>
      <c r="N33" s="21"/>
    </row>
    <row r="34" spans="1:14" ht="9.75" customHeight="1" hidden="1">
      <c r="A34" s="22"/>
      <c r="B34" s="20"/>
      <c r="C34" s="12"/>
      <c r="D34" s="25"/>
      <c r="E34" s="26"/>
      <c r="F34" s="26"/>
      <c r="G34" s="23"/>
      <c r="H34" s="24"/>
      <c r="I34" s="23"/>
      <c r="J34" s="21"/>
      <c r="K34" s="23"/>
      <c r="L34" s="21"/>
      <c r="M34" s="23"/>
      <c r="N34" s="21"/>
    </row>
    <row r="35" spans="1:14" ht="12.75" customHeight="1" hidden="1">
      <c r="A35" s="22" t="s">
        <v>53</v>
      </c>
      <c r="B35" s="20" t="s">
        <v>54</v>
      </c>
      <c r="C35" s="12" t="s">
        <v>55</v>
      </c>
      <c r="D35" s="7" t="s">
        <v>38</v>
      </c>
      <c r="E35" s="26">
        <f>11000/166*1.15*1.3*$E$10</f>
        <v>108.97289156626509</v>
      </c>
      <c r="F35" s="26">
        <v>0.14</v>
      </c>
      <c r="G35" s="23">
        <f>E35*F35</f>
        <v>15.256204819277114</v>
      </c>
      <c r="H35" s="24">
        <f>G35*H10</f>
        <v>43.6632581927711</v>
      </c>
      <c r="I35" s="23">
        <f>ROUND(H35*1.25,0)</f>
        <v>55</v>
      </c>
      <c r="J35" s="21"/>
      <c r="K35" s="23">
        <f>ROUND(J35*1.25,0)</f>
        <v>0</v>
      </c>
      <c r="L35" s="21"/>
      <c r="M35" s="23">
        <f>ROUND(L35*1.25,0)</f>
        <v>0</v>
      </c>
      <c r="N35" s="21"/>
    </row>
    <row r="36" spans="1:14" ht="12.75" customHeight="1" hidden="1">
      <c r="A36" s="22"/>
      <c r="B36" s="20" t="s">
        <v>56</v>
      </c>
      <c r="C36" s="12"/>
      <c r="D36" s="25"/>
      <c r="E36" s="26"/>
      <c r="F36" s="26"/>
      <c r="G36" s="23"/>
      <c r="H36" s="24"/>
      <c r="I36" s="23"/>
      <c r="J36" s="21"/>
      <c r="K36" s="23"/>
      <c r="L36" s="21"/>
      <c r="M36" s="23"/>
      <c r="N36" s="21"/>
    </row>
    <row r="37" spans="1:14" ht="12.75" customHeight="1" hidden="1">
      <c r="A37" s="22"/>
      <c r="B37" s="20" t="s">
        <v>57</v>
      </c>
      <c r="C37" s="12"/>
      <c r="D37" s="25"/>
      <c r="E37" s="26"/>
      <c r="F37" s="26"/>
      <c r="G37" s="23"/>
      <c r="H37" s="24"/>
      <c r="I37" s="23"/>
      <c r="J37" s="21"/>
      <c r="K37" s="23"/>
      <c r="L37" s="21"/>
      <c r="M37" s="23"/>
      <c r="N37" s="21"/>
    </row>
    <row r="38" spans="1:14" ht="9.75" customHeight="1" hidden="1">
      <c r="A38" s="22"/>
      <c r="B38" s="20"/>
      <c r="C38" s="12"/>
      <c r="D38" s="25"/>
      <c r="E38" s="26"/>
      <c r="F38" s="26"/>
      <c r="G38" s="23"/>
      <c r="H38" s="24"/>
      <c r="I38" s="23"/>
      <c r="J38" s="21"/>
      <c r="K38" s="23"/>
      <c r="L38" s="21"/>
      <c r="M38" s="23"/>
      <c r="N38" s="21"/>
    </row>
    <row r="39" spans="1:14" ht="12.75" customHeight="1" hidden="1">
      <c r="A39" s="22" t="s">
        <v>58</v>
      </c>
      <c r="B39" t="s">
        <v>59</v>
      </c>
      <c r="C39" s="12" t="s">
        <v>36</v>
      </c>
      <c r="D39" s="7" t="s">
        <v>38</v>
      </c>
      <c r="E39" s="26">
        <f>11000/166*1.15*1.3*$E$10</f>
        <v>108.97289156626509</v>
      </c>
      <c r="F39" s="26">
        <v>0.75</v>
      </c>
      <c r="G39" s="23">
        <f>E39*F39</f>
        <v>81.72966867469881</v>
      </c>
      <c r="H39" s="24">
        <f>G39*H10</f>
        <v>233.91031174698801</v>
      </c>
      <c r="I39" s="23">
        <f>ROUND(H39*1.25,0)</f>
        <v>292</v>
      </c>
      <c r="J39" s="21"/>
      <c r="K39" s="23">
        <f>ROUND(J39*1.25,0)</f>
        <v>0</v>
      </c>
      <c r="L39" s="21"/>
      <c r="M39" s="23">
        <f>ROUND(L39*1.25,0)</f>
        <v>0</v>
      </c>
      <c r="N39" s="21"/>
    </row>
    <row r="40" spans="1:14" ht="12.75" customHeight="1" hidden="1">
      <c r="A40" s="22"/>
      <c r="B40" t="s">
        <v>60</v>
      </c>
      <c r="C40" s="12"/>
      <c r="D40" s="25"/>
      <c r="E40" s="8"/>
      <c r="F40" s="26"/>
      <c r="G40" s="27"/>
      <c r="H40" s="28"/>
      <c r="I40" s="27"/>
      <c r="J40" s="21"/>
      <c r="K40" s="27"/>
      <c r="L40" s="21"/>
      <c r="M40" s="27"/>
      <c r="N40" s="21"/>
    </row>
    <row r="41" spans="1:14" ht="12.75" customHeight="1" hidden="1">
      <c r="A41" s="22"/>
      <c r="B41" t="s">
        <v>61</v>
      </c>
      <c r="C41" s="12"/>
      <c r="D41" s="25"/>
      <c r="E41" s="8"/>
      <c r="F41" s="26"/>
      <c r="G41" s="27"/>
      <c r="H41" s="28"/>
      <c r="I41" s="27"/>
      <c r="J41" s="21"/>
      <c r="K41" s="27"/>
      <c r="L41" s="21"/>
      <c r="M41" s="27"/>
      <c r="N41" s="21"/>
    </row>
    <row r="42" spans="1:14" ht="12.75" customHeight="1" hidden="1">
      <c r="A42" s="22"/>
      <c r="B42" t="s">
        <v>62</v>
      </c>
      <c r="C42" s="12"/>
      <c r="D42" s="25"/>
      <c r="E42" s="8"/>
      <c r="F42" s="26"/>
      <c r="G42" s="27"/>
      <c r="H42" s="28"/>
      <c r="I42" s="27"/>
      <c r="J42" s="21"/>
      <c r="K42" s="27"/>
      <c r="L42" s="21"/>
      <c r="M42" s="27"/>
      <c r="N42" s="21"/>
    </row>
    <row r="43" spans="1:14" ht="14.25" customHeight="1" hidden="1">
      <c r="A43" s="22"/>
      <c r="C43" s="12"/>
      <c r="D43" s="25"/>
      <c r="E43" s="8"/>
      <c r="F43" s="26"/>
      <c r="G43" s="27"/>
      <c r="H43" s="28"/>
      <c r="I43" s="27"/>
      <c r="J43" s="21"/>
      <c r="K43" s="27"/>
      <c r="L43" s="21"/>
      <c r="M43" s="27"/>
      <c r="N43" s="21"/>
    </row>
    <row r="44" spans="1:14" ht="17.25" customHeight="1" hidden="1">
      <c r="A44" s="22" t="s">
        <v>63</v>
      </c>
      <c r="B44" t="s">
        <v>64</v>
      </c>
      <c r="C44" s="12" t="s">
        <v>55</v>
      </c>
      <c r="D44" s="7" t="s">
        <v>30</v>
      </c>
      <c r="E44" s="26">
        <f>10000/166*1.15*1.3*$E$10</f>
        <v>99.06626506024097</v>
      </c>
      <c r="F44" s="26">
        <v>0.5</v>
      </c>
      <c r="G44" s="23">
        <f>E44*F44</f>
        <v>49.53313253012048</v>
      </c>
      <c r="H44" s="24">
        <f>G44*H10</f>
        <v>141.76382530120483</v>
      </c>
      <c r="I44" s="23">
        <f>ROUND(H44*1.25,0)</f>
        <v>177</v>
      </c>
      <c r="J44" s="21"/>
      <c r="K44" s="23">
        <f>ROUND(J44*1.25,0)</f>
        <v>0</v>
      </c>
      <c r="L44" s="21"/>
      <c r="M44" s="23">
        <f>ROUND(L44*1.25,0)</f>
        <v>0</v>
      </c>
      <c r="N44" s="21"/>
    </row>
    <row r="45" spans="1:14" ht="12.75" customHeight="1" hidden="1">
      <c r="A45" s="22"/>
      <c r="B45" t="s">
        <v>65</v>
      </c>
      <c r="C45" s="12"/>
      <c r="D45" s="25"/>
      <c r="E45" s="8"/>
      <c r="F45" s="26"/>
      <c r="G45" s="27"/>
      <c r="H45" s="28"/>
      <c r="I45" s="27"/>
      <c r="J45" s="21"/>
      <c r="K45" s="27"/>
      <c r="L45" s="21"/>
      <c r="M45" s="27"/>
      <c r="N45" s="21"/>
    </row>
    <row r="46" spans="1:14" ht="9.75" customHeight="1" hidden="1">
      <c r="A46" s="22"/>
      <c r="C46" s="12"/>
      <c r="D46" s="25"/>
      <c r="E46" s="8"/>
      <c r="F46" s="26"/>
      <c r="G46" s="27"/>
      <c r="H46" s="28"/>
      <c r="I46" s="27"/>
      <c r="J46" s="21"/>
      <c r="K46" s="27"/>
      <c r="L46" s="21"/>
      <c r="M46" s="27"/>
      <c r="N46" s="21"/>
    </row>
    <row r="47" spans="1:14" ht="12.75" customHeight="1" hidden="1">
      <c r="A47" s="41" t="s">
        <v>66</v>
      </c>
      <c r="B47" t="s">
        <v>67</v>
      </c>
      <c r="C47" s="12" t="s">
        <v>29</v>
      </c>
      <c r="D47" s="7" t="s">
        <v>30</v>
      </c>
      <c r="E47" s="26">
        <f>10000/166*1.15*1.3*$E$10</f>
        <v>99.06626506024097</v>
      </c>
      <c r="F47" s="26">
        <v>4.22</v>
      </c>
      <c r="G47" s="23">
        <f>E47*F47</f>
        <v>418.05963855421686</v>
      </c>
      <c r="H47" s="24">
        <f>G47*H10+G48*H10</f>
        <v>2632.270708192771</v>
      </c>
      <c r="I47" s="23">
        <f>ROUND(H47*1.25,0)</f>
        <v>3290</v>
      </c>
      <c r="J47" s="21"/>
      <c r="K47" s="23">
        <f>ROUND(J47*1.25,0)</f>
        <v>0</v>
      </c>
      <c r="L47" s="21"/>
      <c r="M47" s="23">
        <f>ROUND(L47*1.25,0)</f>
        <v>0</v>
      </c>
      <c r="N47" s="21"/>
    </row>
    <row r="48" spans="1:14" ht="12.75" customHeight="1" hidden="1">
      <c r="A48" s="22"/>
      <c r="B48" s="20" t="s">
        <v>68</v>
      </c>
      <c r="C48" s="12"/>
      <c r="D48" s="7" t="s">
        <v>32</v>
      </c>
      <c r="E48" s="26">
        <f>12000/166*1.15*1.3*$E$10</f>
        <v>118.87951807228917</v>
      </c>
      <c r="F48" s="26">
        <v>4.22</v>
      </c>
      <c r="G48" s="23">
        <f>E48*F48</f>
        <v>501.6715662650603</v>
      </c>
      <c r="H48" s="24"/>
      <c r="I48" s="23"/>
      <c r="J48" s="21"/>
      <c r="K48" s="23"/>
      <c r="L48" s="21"/>
      <c r="M48" s="23"/>
      <c r="N48" s="21"/>
    </row>
    <row r="49" spans="1:14" ht="12.75" customHeight="1" hidden="1">
      <c r="A49" s="22"/>
      <c r="B49" s="20" t="s">
        <v>69</v>
      </c>
      <c r="C49" s="12"/>
      <c r="D49" s="25"/>
      <c r="E49" s="8"/>
      <c r="F49" s="26"/>
      <c r="G49" s="23"/>
      <c r="H49" s="24"/>
      <c r="I49" s="23"/>
      <c r="J49" s="21"/>
      <c r="K49" s="23"/>
      <c r="L49" s="21"/>
      <c r="M49" s="23"/>
      <c r="N49" s="21"/>
    </row>
    <row r="50" spans="1:14" ht="12.75" customHeight="1" hidden="1">
      <c r="A50" s="22"/>
      <c r="B50" s="20" t="s">
        <v>70</v>
      </c>
      <c r="C50" s="12"/>
      <c r="D50" s="18"/>
      <c r="E50" s="8"/>
      <c r="F50" s="26"/>
      <c r="G50" s="27"/>
      <c r="H50" s="28"/>
      <c r="I50" s="27"/>
      <c r="J50" s="21"/>
      <c r="K50" s="27"/>
      <c r="L50" s="21"/>
      <c r="M50" s="27"/>
      <c r="N50" s="21"/>
    </row>
    <row r="51" spans="1:14" ht="9" customHeight="1" hidden="1">
      <c r="A51" s="22"/>
      <c r="B51" s="20"/>
      <c r="C51" s="12"/>
      <c r="D51" s="18"/>
      <c r="E51" s="8"/>
      <c r="F51" s="26"/>
      <c r="G51" s="27"/>
      <c r="H51" s="28"/>
      <c r="I51" s="27"/>
      <c r="J51" s="21"/>
      <c r="K51" s="27"/>
      <c r="L51" s="21"/>
      <c r="M51" s="27"/>
      <c r="N51" s="21"/>
    </row>
    <row r="52" spans="1:14" ht="12.75" customHeight="1" hidden="1">
      <c r="A52" s="41" t="s">
        <v>71</v>
      </c>
      <c r="B52" t="s">
        <v>72</v>
      </c>
      <c r="C52" s="12" t="s">
        <v>36</v>
      </c>
      <c r="D52" s="7" t="s">
        <v>30</v>
      </c>
      <c r="E52" s="26">
        <f>10000/166*1.15*1.3*$E$10</f>
        <v>99.06626506024097</v>
      </c>
      <c r="F52" s="26">
        <v>3.7</v>
      </c>
      <c r="G52" s="23">
        <f>E52*F52</f>
        <v>366.5451807228916</v>
      </c>
      <c r="H52" s="24">
        <f>G52*H10+G53*H10</f>
        <v>2203.0098451807235</v>
      </c>
      <c r="I52" s="23">
        <f>ROUND(H52*1.25,0)</f>
        <v>2754</v>
      </c>
      <c r="J52" s="21"/>
      <c r="K52" s="23">
        <f>ROUND(J52*1.25,0)</f>
        <v>0</v>
      </c>
      <c r="L52" s="21"/>
      <c r="M52" s="23">
        <f>ROUND(L52*1.25,0)</f>
        <v>0</v>
      </c>
      <c r="N52" s="21"/>
    </row>
    <row r="53" spans="1:14" ht="12.75" customHeight="1" hidden="1">
      <c r="A53" s="22"/>
      <c r="B53" s="20" t="s">
        <v>73</v>
      </c>
      <c r="C53" s="12"/>
      <c r="D53" s="7" t="s">
        <v>38</v>
      </c>
      <c r="E53" s="26">
        <f>11000/166*1.15*1.3*$E$10</f>
        <v>108.97289156626509</v>
      </c>
      <c r="F53" s="67" t="s">
        <v>74</v>
      </c>
      <c r="G53" s="23">
        <f>E53*F53</f>
        <v>403.19969879518084</v>
      </c>
      <c r="H53" s="24"/>
      <c r="I53" s="23"/>
      <c r="J53" s="21"/>
      <c r="K53" s="23"/>
      <c r="L53" s="21"/>
      <c r="M53" s="23"/>
      <c r="N53" s="21"/>
    </row>
    <row r="54" spans="1:14" ht="12.75" customHeight="1" hidden="1">
      <c r="A54" s="22"/>
      <c r="B54" s="20" t="s">
        <v>69</v>
      </c>
      <c r="C54" s="12"/>
      <c r="D54" s="25"/>
      <c r="E54" s="8"/>
      <c r="F54" s="67"/>
      <c r="G54" s="23"/>
      <c r="H54" s="24"/>
      <c r="I54" s="23"/>
      <c r="J54" s="21"/>
      <c r="K54" s="23"/>
      <c r="L54" s="21"/>
      <c r="M54" s="23"/>
      <c r="N54" s="21"/>
    </row>
    <row r="55" spans="1:14" ht="12.75" customHeight="1" hidden="1">
      <c r="A55" s="22"/>
      <c r="B55" s="20" t="s">
        <v>75</v>
      </c>
      <c r="C55" s="12"/>
      <c r="D55" s="25"/>
      <c r="E55" s="8"/>
      <c r="F55" s="26"/>
      <c r="G55" s="23"/>
      <c r="H55" s="24"/>
      <c r="I55" s="23"/>
      <c r="J55" s="21"/>
      <c r="K55" s="23"/>
      <c r="L55" s="21"/>
      <c r="M55" s="23"/>
      <c r="N55" s="21"/>
    </row>
    <row r="56" spans="1:14" ht="9" customHeight="1" hidden="1">
      <c r="A56" s="22"/>
      <c r="C56" s="12"/>
      <c r="D56" s="25"/>
      <c r="E56" s="8"/>
      <c r="F56" s="26"/>
      <c r="G56" s="27"/>
      <c r="H56" s="28"/>
      <c r="I56" s="27"/>
      <c r="J56" s="21"/>
      <c r="K56" s="27"/>
      <c r="L56" s="21"/>
      <c r="M56" s="27"/>
      <c r="N56" s="21"/>
    </row>
    <row r="57" spans="1:14" ht="12.75" customHeight="1" hidden="1">
      <c r="A57" s="41" t="s">
        <v>76</v>
      </c>
      <c r="B57" t="s">
        <v>67</v>
      </c>
      <c r="C57" s="12" t="s">
        <v>36</v>
      </c>
      <c r="D57" s="7" t="s">
        <v>30</v>
      </c>
      <c r="E57" s="26">
        <f>10000/166*1.15*1.3*$E$10</f>
        <v>99.06626506024097</v>
      </c>
      <c r="F57" s="26">
        <v>5.12</v>
      </c>
      <c r="G57" s="23">
        <f>E57*F57</f>
        <v>507.21927710843374</v>
      </c>
      <c r="H57" s="24">
        <f>G57*H10+G58*H10</f>
        <v>3197.0577881927716</v>
      </c>
      <c r="I57" s="23">
        <f>ROUND(H57*1.25,0)</f>
        <v>3996</v>
      </c>
      <c r="J57" s="21"/>
      <c r="K57" s="23">
        <f>ROUND(J57*1.25,0)</f>
        <v>0</v>
      </c>
      <c r="L57" s="21"/>
      <c r="M57" s="23">
        <f>ROUND(L57*1.25,0)</f>
        <v>0</v>
      </c>
      <c r="N57" s="21"/>
    </row>
    <row r="58" spans="1:14" ht="12.75" customHeight="1" hidden="1">
      <c r="A58" s="22"/>
      <c r="B58" s="20" t="s">
        <v>77</v>
      </c>
      <c r="C58" s="12"/>
      <c r="D58" s="7" t="s">
        <v>32</v>
      </c>
      <c r="E58" s="26">
        <f>12000/166*1.15*1.3*$E$10</f>
        <v>118.87951807228917</v>
      </c>
      <c r="F58" s="26">
        <v>5.13</v>
      </c>
      <c r="G58" s="23">
        <f>E58*F58</f>
        <v>609.8519277108435</v>
      </c>
      <c r="H58" s="24"/>
      <c r="I58" s="23"/>
      <c r="J58" s="21"/>
      <c r="K58" s="23"/>
      <c r="L58" s="21"/>
      <c r="M58" s="23"/>
      <c r="N58" s="21"/>
    </row>
    <row r="59" spans="1:14" ht="12.75" customHeight="1" hidden="1">
      <c r="A59" s="22"/>
      <c r="B59" s="20" t="s">
        <v>69</v>
      </c>
      <c r="C59" s="12"/>
      <c r="D59" s="25"/>
      <c r="E59" s="8"/>
      <c r="F59" s="26"/>
      <c r="G59" s="23"/>
      <c r="H59" s="24"/>
      <c r="I59" s="23"/>
      <c r="J59" s="21"/>
      <c r="K59" s="23"/>
      <c r="L59" s="21"/>
      <c r="M59" s="23"/>
      <c r="N59" s="21"/>
    </row>
    <row r="60" spans="1:14" ht="12.75" customHeight="1" hidden="1">
      <c r="A60" s="22"/>
      <c r="B60" s="20" t="s">
        <v>48</v>
      </c>
      <c r="C60" s="12"/>
      <c r="D60" s="18"/>
      <c r="E60" s="8"/>
      <c r="F60" s="26"/>
      <c r="G60" s="27"/>
      <c r="H60" s="28"/>
      <c r="I60" s="27"/>
      <c r="J60" s="21"/>
      <c r="K60" s="27"/>
      <c r="L60" s="21"/>
      <c r="M60" s="27"/>
      <c r="N60" s="21"/>
    </row>
    <row r="61" spans="1:14" ht="9" customHeight="1" hidden="1">
      <c r="A61" s="22"/>
      <c r="B61" s="20"/>
      <c r="C61" s="12"/>
      <c r="D61" s="25"/>
      <c r="E61" s="8"/>
      <c r="F61" s="26"/>
      <c r="G61" s="23"/>
      <c r="H61" s="24"/>
      <c r="I61" s="23"/>
      <c r="J61" s="21"/>
      <c r="K61" s="23"/>
      <c r="L61" s="21"/>
      <c r="M61" s="23"/>
      <c r="N61" s="21"/>
    </row>
    <row r="62" spans="1:14" ht="12.75" customHeight="1" hidden="1">
      <c r="A62" s="22" t="s">
        <v>78</v>
      </c>
      <c r="B62" s="20" t="s">
        <v>79</v>
      </c>
      <c r="C62" s="12" t="s">
        <v>80</v>
      </c>
      <c r="D62" s="7" t="s">
        <v>30</v>
      </c>
      <c r="E62" s="26">
        <f>10000/166*1.15*1.3*$E$10</f>
        <v>99.06626506024097</v>
      </c>
      <c r="F62" s="26">
        <v>3</v>
      </c>
      <c r="G62" s="23">
        <f>E62*F62</f>
        <v>297.19879518072287</v>
      </c>
      <c r="H62" s="24">
        <f>G62*H10+G63*H10</f>
        <v>1871.282493975904</v>
      </c>
      <c r="I62" s="23">
        <f>ROUND(H62*1.25,0)</f>
        <v>2339</v>
      </c>
      <c r="J62" s="21"/>
      <c r="K62" s="23">
        <f>ROUND(J62*1.25,0)</f>
        <v>0</v>
      </c>
      <c r="L62" s="21"/>
      <c r="M62" s="23">
        <f>ROUND(L62*1.25,0)</f>
        <v>0</v>
      </c>
      <c r="N62" s="21"/>
    </row>
    <row r="63" spans="1:14" ht="12.75" customHeight="1" hidden="1">
      <c r="A63" s="22"/>
      <c r="B63" s="20" t="s">
        <v>81</v>
      </c>
      <c r="C63" s="12" t="s">
        <v>82</v>
      </c>
      <c r="D63" s="7" t="s">
        <v>32</v>
      </c>
      <c r="E63" s="26">
        <f>12000/166*1.15*1.3*$E$10</f>
        <v>118.87951807228917</v>
      </c>
      <c r="F63" s="26">
        <v>3</v>
      </c>
      <c r="G63" s="23">
        <f>E63*F63</f>
        <v>356.63855421686753</v>
      </c>
      <c r="H63" s="24"/>
      <c r="I63" s="23"/>
      <c r="J63" s="21"/>
      <c r="K63" s="23"/>
      <c r="L63" s="21"/>
      <c r="M63" s="23"/>
      <c r="N63" s="21"/>
    </row>
    <row r="64" spans="1:14" ht="12.75" customHeight="1" hidden="1">
      <c r="A64" s="22"/>
      <c r="B64" s="20" t="s">
        <v>83</v>
      </c>
      <c r="C64" s="12"/>
      <c r="D64" s="25"/>
      <c r="E64" s="8"/>
      <c r="F64" s="26"/>
      <c r="G64" s="23"/>
      <c r="H64" s="24"/>
      <c r="I64" s="23"/>
      <c r="J64" s="21"/>
      <c r="K64" s="23"/>
      <c r="L64" s="21"/>
      <c r="M64" s="23"/>
      <c r="N64" s="21"/>
    </row>
    <row r="65" spans="1:14" ht="9.75" customHeight="1" hidden="1">
      <c r="A65" s="22"/>
      <c r="B65" s="20"/>
      <c r="C65" s="12"/>
      <c r="D65" s="25"/>
      <c r="E65" s="8"/>
      <c r="F65" s="26"/>
      <c r="G65" s="23"/>
      <c r="H65" s="24"/>
      <c r="I65" s="23"/>
      <c r="J65" s="21"/>
      <c r="K65" s="23"/>
      <c r="L65" s="21"/>
      <c r="M65" s="23"/>
      <c r="N65" s="21"/>
    </row>
    <row r="66" spans="1:14" ht="12.75" customHeight="1" hidden="1">
      <c r="A66" s="22" t="s">
        <v>84</v>
      </c>
      <c r="B66" s="20" t="s">
        <v>85</v>
      </c>
      <c r="C66" s="12" t="s">
        <v>55</v>
      </c>
      <c r="D66" s="7" t="s">
        <v>30</v>
      </c>
      <c r="E66" s="26">
        <f>10000/166*1.15*1.3*E10</f>
        <v>99.06626506024097</v>
      </c>
      <c r="F66" s="26">
        <v>0.3</v>
      </c>
      <c r="G66" s="23">
        <f>E66*F66</f>
        <v>29.71987951807229</v>
      </c>
      <c r="H66" s="24">
        <f>G66*H10</f>
        <v>85.0582951807229</v>
      </c>
      <c r="I66" s="23">
        <f>ROUND(H66*1.25,0)</f>
        <v>106</v>
      </c>
      <c r="J66" s="21"/>
      <c r="K66" s="23">
        <f>ROUND(J66*1.25,0)</f>
        <v>0</v>
      </c>
      <c r="L66" s="21"/>
      <c r="M66" s="23">
        <f>ROUND(L66*1.25,0)</f>
        <v>0</v>
      </c>
      <c r="N66" s="21"/>
    </row>
    <row r="67" spans="1:14" ht="12.75" customHeight="1" hidden="1">
      <c r="A67" s="22"/>
      <c r="B67" s="39" t="s">
        <v>86</v>
      </c>
      <c r="C67" s="12"/>
      <c r="D67" s="25"/>
      <c r="E67" s="8"/>
      <c r="F67" s="26"/>
      <c r="G67" s="23"/>
      <c r="H67" s="24"/>
      <c r="I67" s="23"/>
      <c r="J67" s="21"/>
      <c r="K67" s="23"/>
      <c r="L67" s="21"/>
      <c r="M67" s="23"/>
      <c r="N67" s="21"/>
    </row>
    <row r="68" spans="1:14" ht="12.75" customHeight="1" hidden="1">
      <c r="A68" s="22"/>
      <c r="B68" s="20" t="s">
        <v>87</v>
      </c>
      <c r="C68" s="12"/>
      <c r="D68" s="25"/>
      <c r="E68" s="8"/>
      <c r="F68" s="26"/>
      <c r="G68" s="23"/>
      <c r="H68" s="24"/>
      <c r="I68" s="23"/>
      <c r="J68" s="21"/>
      <c r="K68" s="23"/>
      <c r="L68" s="21"/>
      <c r="M68" s="23"/>
      <c r="N68" s="21"/>
    </row>
    <row r="69" spans="1:14" ht="12.75" customHeight="1" hidden="1">
      <c r="A69" s="22"/>
      <c r="B69" s="20"/>
      <c r="C69" s="12"/>
      <c r="D69" s="25"/>
      <c r="E69" s="8"/>
      <c r="F69" s="26"/>
      <c r="G69" s="23"/>
      <c r="H69" s="24"/>
      <c r="I69" s="23"/>
      <c r="J69" s="21"/>
      <c r="K69" s="23"/>
      <c r="L69" s="21"/>
      <c r="M69" s="23"/>
      <c r="N69" s="21"/>
    </row>
    <row r="70" spans="1:14" ht="12.75" customHeight="1" hidden="1">
      <c r="A70" s="22" t="s">
        <v>88</v>
      </c>
      <c r="B70" s="20" t="s">
        <v>89</v>
      </c>
      <c r="C70" s="12" t="s">
        <v>90</v>
      </c>
      <c r="D70" s="7" t="s">
        <v>30</v>
      </c>
      <c r="E70" s="26">
        <f>10000/166*1.15*1.3*E10</f>
        <v>99.06626506024097</v>
      </c>
      <c r="F70" s="26">
        <v>0.86</v>
      </c>
      <c r="G70" s="23">
        <f>E70*F70</f>
        <v>85.19698795180723</v>
      </c>
      <c r="H70" s="24">
        <f>G70*H10+G71*H10</f>
        <v>515.1697411445784</v>
      </c>
      <c r="I70" s="23">
        <f>ROUND(H70*1.25,0)</f>
        <v>644</v>
      </c>
      <c r="J70" s="21"/>
      <c r="K70" s="23">
        <f>ROUND(J70*1.25,0)</f>
        <v>0</v>
      </c>
      <c r="L70" s="21"/>
      <c r="M70" s="23">
        <f>ROUND(L70*1.25,0)</f>
        <v>0</v>
      </c>
      <c r="N70" s="21"/>
    </row>
    <row r="71" spans="1:14" ht="12.75" customHeight="1" hidden="1">
      <c r="A71" s="22"/>
      <c r="B71" s="20" t="s">
        <v>91</v>
      </c>
      <c r="C71" s="12"/>
      <c r="D71" s="7" t="s">
        <v>38</v>
      </c>
      <c r="E71" s="26">
        <f>11000/166*1.15*1.3*E10</f>
        <v>108.97289156626509</v>
      </c>
      <c r="F71" s="26">
        <v>0.87</v>
      </c>
      <c r="G71" s="23">
        <f>E71*F71</f>
        <v>94.80641566265062</v>
      </c>
      <c r="H71" s="24"/>
      <c r="I71" s="23"/>
      <c r="J71" s="21"/>
      <c r="K71" s="23"/>
      <c r="L71" s="21"/>
      <c r="M71" s="23"/>
      <c r="N71" s="21"/>
    </row>
    <row r="72" spans="1:14" ht="9.75" customHeight="1" hidden="1">
      <c r="A72" s="22"/>
      <c r="B72" s="20"/>
      <c r="C72" s="12"/>
      <c r="D72" s="25"/>
      <c r="E72" s="8"/>
      <c r="F72" s="26"/>
      <c r="G72" s="23"/>
      <c r="H72" s="24"/>
      <c r="I72" s="23"/>
      <c r="J72" s="21"/>
      <c r="K72" s="23"/>
      <c r="L72" s="21"/>
      <c r="M72" s="23"/>
      <c r="N72" s="21"/>
    </row>
    <row r="73" spans="1:14" ht="12.75" customHeight="1" hidden="1">
      <c r="A73" s="41" t="s">
        <v>92</v>
      </c>
      <c r="B73" s="20" t="s">
        <v>93</v>
      </c>
      <c r="C73" s="12" t="s">
        <v>29</v>
      </c>
      <c r="D73" s="7" t="s">
        <v>30</v>
      </c>
      <c r="E73" s="26">
        <f>10000/166*1.15*1.3*$E$10</f>
        <v>99.06626506024097</v>
      </c>
      <c r="F73" s="26">
        <v>1.86</v>
      </c>
      <c r="G73" s="23">
        <f>E73*F73</f>
        <v>184.2632530120482</v>
      </c>
      <c r="H73" s="24">
        <f>G73*H10+G74*H10</f>
        <v>1163.5974780722893</v>
      </c>
      <c r="I73" s="23">
        <f>ROUND(H73*1.25,0)</f>
        <v>1454</v>
      </c>
      <c r="J73" s="21"/>
      <c r="K73" s="23">
        <f>ROUND(J73*1.25,0)</f>
        <v>0</v>
      </c>
      <c r="L73" s="21"/>
      <c r="M73" s="23">
        <f>ROUND(L73*1.25,0)</f>
        <v>0</v>
      </c>
      <c r="N73" s="21"/>
    </row>
    <row r="74" spans="1:14" ht="12.75" customHeight="1" hidden="1">
      <c r="A74" s="22"/>
      <c r="B74" t="s">
        <v>94</v>
      </c>
      <c r="C74" s="12"/>
      <c r="D74" s="7" t="s">
        <v>32</v>
      </c>
      <c r="E74" s="26">
        <f>12000/166*1.15*1.3*$E$10</f>
        <v>118.87951807228917</v>
      </c>
      <c r="F74" s="26">
        <v>1.87</v>
      </c>
      <c r="G74" s="23">
        <f>E74*F74</f>
        <v>222.30469879518077</v>
      </c>
      <c r="H74" s="24"/>
      <c r="I74" s="23"/>
      <c r="J74" s="21"/>
      <c r="K74" s="23"/>
      <c r="L74" s="21"/>
      <c r="M74" s="23"/>
      <c r="N74" s="21"/>
    </row>
    <row r="75" spans="1:14" ht="12.75" customHeight="1" hidden="1">
      <c r="A75" s="22"/>
      <c r="B75" s="20" t="s">
        <v>95</v>
      </c>
      <c r="C75" s="12"/>
      <c r="D75" s="18"/>
      <c r="E75" s="8"/>
      <c r="F75" s="26"/>
      <c r="G75" s="27"/>
      <c r="H75" s="27"/>
      <c r="I75" s="23"/>
      <c r="J75" s="21"/>
      <c r="K75" s="23"/>
      <c r="L75" s="21"/>
      <c r="M75" s="23"/>
      <c r="N75" s="21"/>
    </row>
    <row r="76" spans="1:14" ht="9.75" customHeight="1" hidden="1">
      <c r="A76" s="22"/>
      <c r="C76" s="12"/>
      <c r="D76" s="18"/>
      <c r="E76" s="8"/>
      <c r="F76" s="26"/>
      <c r="G76" s="23"/>
      <c r="H76" s="24"/>
      <c r="I76" s="23"/>
      <c r="J76" s="21"/>
      <c r="K76" s="23"/>
      <c r="L76" s="21"/>
      <c r="M76" s="23"/>
      <c r="N76" s="21"/>
    </row>
    <row r="77" spans="1:14" ht="12.75" customHeight="1" hidden="1">
      <c r="A77" s="41" t="s">
        <v>96</v>
      </c>
      <c r="B77" s="20" t="s">
        <v>93</v>
      </c>
      <c r="C77" s="12" t="s">
        <v>36</v>
      </c>
      <c r="D77" s="7" t="s">
        <v>30</v>
      </c>
      <c r="E77" s="26">
        <f>10000/166*1.15*1.3*E10</f>
        <v>99.06626506024097</v>
      </c>
      <c r="F77" s="26">
        <v>1.43</v>
      </c>
      <c r="G77" s="23">
        <f>E77*F77</f>
        <v>141.66475903614457</v>
      </c>
      <c r="H77" s="24">
        <f>G77*H10+G78*H10</f>
        <v>854.5523389156627</v>
      </c>
      <c r="I77" s="23">
        <f>ROUND(H77*1.25,0)</f>
        <v>1068</v>
      </c>
      <c r="J77" s="21"/>
      <c r="K77" s="23">
        <f>ROUND(J77*1.25,0)</f>
        <v>0</v>
      </c>
      <c r="L77" s="21"/>
      <c r="M77" s="23">
        <f>ROUND(L77*1.25,0)</f>
        <v>0</v>
      </c>
      <c r="N77" s="21"/>
    </row>
    <row r="78" spans="1:14" ht="12.75" customHeight="1" hidden="1">
      <c r="A78" s="22"/>
      <c r="B78" t="s">
        <v>97</v>
      </c>
      <c r="C78" s="12"/>
      <c r="D78" s="7" t="s">
        <v>38</v>
      </c>
      <c r="E78" s="26">
        <f>11000/166*1.15*1.3*E10</f>
        <v>108.97289156626509</v>
      </c>
      <c r="F78" s="26">
        <v>1.44</v>
      </c>
      <c r="G78" s="23">
        <f>E78*F78</f>
        <v>156.92096385542172</v>
      </c>
      <c r="H78" s="24"/>
      <c r="I78" s="23"/>
      <c r="J78" s="21"/>
      <c r="K78" s="23"/>
      <c r="L78" s="21"/>
      <c r="M78" s="23"/>
      <c r="N78" s="21"/>
    </row>
    <row r="79" spans="1:14" ht="12.75" customHeight="1" hidden="1">
      <c r="A79" s="22"/>
      <c r="B79" s="20" t="s">
        <v>44</v>
      </c>
      <c r="C79" s="12"/>
      <c r="D79" s="18"/>
      <c r="E79" s="8"/>
      <c r="F79" s="26"/>
      <c r="G79" s="27"/>
      <c r="H79" s="27"/>
      <c r="I79" s="23"/>
      <c r="J79" s="21"/>
      <c r="K79" s="23"/>
      <c r="L79" s="21"/>
      <c r="M79" s="23"/>
      <c r="N79" s="21"/>
    </row>
    <row r="80" spans="1:14" ht="15" customHeight="1" hidden="1">
      <c r="A80" s="22"/>
      <c r="B80" s="20"/>
      <c r="C80" s="12"/>
      <c r="D80" s="25"/>
      <c r="E80" s="8"/>
      <c r="F80" s="67"/>
      <c r="G80" s="40"/>
      <c r="H80" s="25"/>
      <c r="I80" s="40"/>
      <c r="J80" s="21"/>
      <c r="K80" s="40"/>
      <c r="L80" s="21"/>
      <c r="M80" s="40"/>
      <c r="N80" s="21"/>
    </row>
    <row r="81" spans="1:14" ht="12.75" customHeight="1" hidden="1">
      <c r="A81" s="41" t="s">
        <v>98</v>
      </c>
      <c r="B81" s="20" t="s">
        <v>99</v>
      </c>
      <c r="C81" s="12" t="s">
        <v>29</v>
      </c>
      <c r="D81" s="7" t="s">
        <v>30</v>
      </c>
      <c r="E81" s="26">
        <f>10000/166*1.15*1.3*$E$10</f>
        <v>99.06626506024097</v>
      </c>
      <c r="F81" s="26">
        <v>3.07</v>
      </c>
      <c r="G81" s="23">
        <f>E81*F81</f>
        <v>304.13343373493973</v>
      </c>
      <c r="H81" s="24">
        <f>G81*H10+G82*H10</f>
        <v>1918.3480839759036</v>
      </c>
      <c r="I81" s="23">
        <f>ROUND(H81*1.25,0)</f>
        <v>2398</v>
      </c>
      <c r="J81" s="21"/>
      <c r="K81" s="23">
        <f>ROUND(J81*1.25,0)</f>
        <v>0</v>
      </c>
      <c r="L81" s="21"/>
      <c r="M81" s="23">
        <f>ROUND(L81*1.25,0)</f>
        <v>0</v>
      </c>
      <c r="N81" s="21"/>
    </row>
    <row r="82" spans="1:14" ht="12.75" customHeight="1" hidden="1">
      <c r="A82" s="22"/>
      <c r="B82" t="s">
        <v>100</v>
      </c>
      <c r="C82" s="12"/>
      <c r="D82" s="7" t="s">
        <v>32</v>
      </c>
      <c r="E82" s="26">
        <f>12000/166*1.15*1.3*$E$10</f>
        <v>118.87951807228917</v>
      </c>
      <c r="F82" s="26">
        <v>3.08</v>
      </c>
      <c r="G82" s="23">
        <f>E82*F82</f>
        <v>366.14891566265067</v>
      </c>
      <c r="H82" s="24"/>
      <c r="I82" s="23"/>
      <c r="J82" s="21"/>
      <c r="K82" s="23"/>
      <c r="L82" s="21"/>
      <c r="M82" s="23"/>
      <c r="N82" s="21"/>
    </row>
    <row r="83" spans="1:14" ht="12.75" customHeight="1" hidden="1">
      <c r="A83" s="22"/>
      <c r="B83" s="20" t="s">
        <v>95</v>
      </c>
      <c r="C83" s="12"/>
      <c r="D83" s="18"/>
      <c r="E83" s="8"/>
      <c r="F83" s="26"/>
      <c r="G83" s="27"/>
      <c r="H83" s="27"/>
      <c r="I83" s="23"/>
      <c r="J83" s="27"/>
      <c r="K83" s="23"/>
      <c r="L83" s="27"/>
      <c r="M83" s="23"/>
      <c r="N83" s="27"/>
    </row>
    <row r="84" spans="1:14" ht="12.75" customHeight="1" hidden="1">
      <c r="A84" s="22"/>
      <c r="C84" s="12"/>
      <c r="D84" s="18"/>
      <c r="E84" s="8"/>
      <c r="F84" s="26"/>
      <c r="G84" s="27"/>
      <c r="H84" s="28"/>
      <c r="I84" s="23"/>
      <c r="J84" s="27"/>
      <c r="K84" s="23"/>
      <c r="L84" s="27"/>
      <c r="M84" s="23"/>
      <c r="N84" s="27"/>
    </row>
    <row r="85" spans="1:14" ht="12.75" customHeight="1" hidden="1">
      <c r="A85" s="43" t="s">
        <v>101</v>
      </c>
      <c r="B85" s="20" t="s">
        <v>102</v>
      </c>
      <c r="C85" s="12" t="s">
        <v>55</v>
      </c>
      <c r="D85" s="7" t="s">
        <v>30</v>
      </c>
      <c r="E85" s="26">
        <f>10000/166*1.15*1.3*$E$10</f>
        <v>99.06626506024097</v>
      </c>
      <c r="F85" s="26">
        <v>0.44</v>
      </c>
      <c r="G85" s="23">
        <f>E85*F85</f>
        <v>43.589156626506025</v>
      </c>
      <c r="H85" s="24">
        <f>G85*H10</f>
        <v>124.75216626506025</v>
      </c>
      <c r="I85" s="23">
        <f>ROUND(H85*1.25,0)</f>
        <v>156</v>
      </c>
      <c r="J85" s="21"/>
      <c r="K85" s="23">
        <f>ROUND(J85*1.25,0)</f>
        <v>0</v>
      </c>
      <c r="L85" s="21"/>
      <c r="M85" s="23">
        <f>ROUND(L85*1.25,0)</f>
        <v>0</v>
      </c>
      <c r="N85" s="21"/>
    </row>
    <row r="86" spans="1:14" ht="12.75" customHeight="1" hidden="1">
      <c r="A86" s="22"/>
      <c r="B86" s="20"/>
      <c r="C86" s="12"/>
      <c r="D86" s="18"/>
      <c r="E86" s="8"/>
      <c r="F86" s="26"/>
      <c r="G86" s="23"/>
      <c r="H86" s="24"/>
      <c r="I86" s="23"/>
      <c r="J86" s="21"/>
      <c r="K86" s="23"/>
      <c r="L86" s="21"/>
      <c r="M86" s="23"/>
      <c r="N86" s="21"/>
    </row>
    <row r="87" spans="1:14" ht="12.75" customHeight="1" hidden="1">
      <c r="A87" s="22" t="s">
        <v>103</v>
      </c>
      <c r="B87" s="20" t="s">
        <v>104</v>
      </c>
      <c r="C87" s="12" t="s">
        <v>80</v>
      </c>
      <c r="D87" s="7" t="s">
        <v>38</v>
      </c>
      <c r="E87" s="26">
        <f>11000/166*1.15*1.3*$E$10</f>
        <v>108.97289156626509</v>
      </c>
      <c r="F87" s="50">
        <v>4</v>
      </c>
      <c r="G87" s="23">
        <f>E87*F87</f>
        <v>435.89156626506036</v>
      </c>
      <c r="H87" s="24">
        <f>G87*H10</f>
        <v>1247.5216626506028</v>
      </c>
      <c r="I87" s="23">
        <f>ROUND(H87*1.25,0)</f>
        <v>1559</v>
      </c>
      <c r="J87" s="21"/>
      <c r="K87" s="23">
        <f>ROUND(J87*1.25,0)</f>
        <v>0</v>
      </c>
      <c r="L87" s="21"/>
      <c r="M87" s="23">
        <f>ROUND(L87*1.25,0)</f>
        <v>0</v>
      </c>
      <c r="N87" s="21"/>
    </row>
    <row r="88" spans="1:14" ht="12.75" customHeight="1" hidden="1">
      <c r="A88" s="22"/>
      <c r="B88" s="20" t="s">
        <v>105</v>
      </c>
      <c r="C88" s="12"/>
      <c r="D88" s="42"/>
      <c r="E88" s="8"/>
      <c r="F88" s="50"/>
      <c r="G88" s="23"/>
      <c r="H88" s="24"/>
      <c r="I88" s="23"/>
      <c r="J88" s="21"/>
      <c r="K88" s="23"/>
      <c r="L88" s="21"/>
      <c r="M88" s="23"/>
      <c r="N88" s="21"/>
    </row>
    <row r="89" spans="1:14" ht="12" customHeight="1" hidden="1">
      <c r="A89" s="22"/>
      <c r="B89" s="20"/>
      <c r="C89" s="12"/>
      <c r="D89" s="18"/>
      <c r="E89" s="8"/>
      <c r="F89" s="50"/>
      <c r="G89" s="23"/>
      <c r="H89" s="24"/>
      <c r="I89" s="23"/>
      <c r="J89" s="21"/>
      <c r="K89" s="23"/>
      <c r="L89" s="21"/>
      <c r="M89" s="23"/>
      <c r="N89" s="21"/>
    </row>
    <row r="90" spans="1:14" ht="12.75" customHeight="1" hidden="1">
      <c r="A90" s="22" t="s">
        <v>106</v>
      </c>
      <c r="B90" s="20" t="s">
        <v>107</v>
      </c>
      <c r="C90" s="12" t="s">
        <v>36</v>
      </c>
      <c r="D90" s="7" t="s">
        <v>38</v>
      </c>
      <c r="E90" s="26">
        <f>11000/166*1.15*1.3*$E$10</f>
        <v>108.97289156626509</v>
      </c>
      <c r="F90" s="50">
        <v>6</v>
      </c>
      <c r="G90" s="23">
        <f>E90*F90</f>
        <v>653.8373493975905</v>
      </c>
      <c r="H90" s="24">
        <f>G90*H10</f>
        <v>1871.2824939759041</v>
      </c>
      <c r="I90" s="23">
        <f>ROUND(H90*1.25,0)</f>
        <v>2339</v>
      </c>
      <c r="J90" s="21"/>
      <c r="K90" s="23">
        <f>ROUND(J90*1.25,0)</f>
        <v>0</v>
      </c>
      <c r="L90" s="21"/>
      <c r="M90" s="23">
        <f>ROUND(L90*1.25,0)</f>
        <v>0</v>
      </c>
      <c r="N90" s="21"/>
    </row>
    <row r="91" spans="1:14" ht="12.75" customHeight="1" hidden="1">
      <c r="A91" s="22"/>
      <c r="B91" s="20"/>
      <c r="C91" s="12"/>
      <c r="D91" s="18"/>
      <c r="E91" s="8"/>
      <c r="F91" s="50"/>
      <c r="G91" s="23"/>
      <c r="H91" s="24"/>
      <c r="I91" s="23"/>
      <c r="J91" s="21"/>
      <c r="K91" s="23"/>
      <c r="L91" s="21"/>
      <c r="M91" s="23"/>
      <c r="N91" s="21"/>
    </row>
    <row r="92" spans="1:14" ht="12.75" customHeight="1" hidden="1">
      <c r="A92" s="22" t="s">
        <v>108</v>
      </c>
      <c r="B92" s="20" t="s">
        <v>109</v>
      </c>
      <c r="C92" s="12" t="s">
        <v>36</v>
      </c>
      <c r="D92" s="7" t="s">
        <v>30</v>
      </c>
      <c r="E92" s="26">
        <f>19.4*1.15*1.25</f>
        <v>27.887499999999996</v>
      </c>
      <c r="F92" s="50">
        <v>2.25</v>
      </c>
      <c r="G92" s="23">
        <f>E92*F92</f>
        <v>62.74687499999999</v>
      </c>
      <c r="H92" s="24">
        <f>G92*H10+G93*H10</f>
        <v>401.74430625</v>
      </c>
      <c r="I92" s="23">
        <f>ROUND(H92*1.25,2)</f>
        <v>502.18</v>
      </c>
      <c r="J92" s="21"/>
      <c r="K92" s="23">
        <f>ROUND(J92*1.25,2)</f>
        <v>0</v>
      </c>
      <c r="L92" s="21"/>
      <c r="M92" s="23">
        <f>ROUND(L92*1.25,2)</f>
        <v>0</v>
      </c>
      <c r="N92" s="21"/>
    </row>
    <row r="93" spans="1:14" ht="12.75" customHeight="1" hidden="1">
      <c r="A93" s="22"/>
      <c r="B93" s="20" t="s">
        <v>110</v>
      </c>
      <c r="C93" s="12"/>
      <c r="D93" s="7" t="s">
        <v>32</v>
      </c>
      <c r="E93" s="26">
        <f>24*1.15*1.25</f>
        <v>34.5</v>
      </c>
      <c r="F93" s="50">
        <v>2.25</v>
      </c>
      <c r="G93" s="23">
        <f>E93*F93</f>
        <v>77.625</v>
      </c>
      <c r="H93" s="24"/>
      <c r="I93" s="23"/>
      <c r="J93" s="21"/>
      <c r="K93" s="23"/>
      <c r="L93" s="21"/>
      <c r="M93" s="23"/>
      <c r="N93" s="21"/>
    </row>
    <row r="94" spans="1:14" ht="12.75" customHeight="1" hidden="1">
      <c r="A94" s="22"/>
      <c r="B94" s="20" t="s">
        <v>111</v>
      </c>
      <c r="C94" s="12"/>
      <c r="D94" s="18"/>
      <c r="E94" s="8"/>
      <c r="F94" s="68"/>
      <c r="G94" s="23"/>
      <c r="H94" s="24"/>
      <c r="I94" s="23"/>
      <c r="J94" s="21"/>
      <c r="K94" s="23"/>
      <c r="L94" s="21"/>
      <c r="M94" s="23"/>
      <c r="N94" s="21"/>
    </row>
    <row r="95" spans="1:14" ht="11.25" customHeight="1" hidden="1">
      <c r="A95" s="22"/>
      <c r="B95" s="20"/>
      <c r="C95" s="12"/>
      <c r="D95" s="18"/>
      <c r="E95" s="8"/>
      <c r="F95" s="69"/>
      <c r="G95" s="23"/>
      <c r="H95" s="24"/>
      <c r="I95" s="23"/>
      <c r="J95" s="21"/>
      <c r="K95" s="23"/>
      <c r="L95" s="21"/>
      <c r="M95" s="23"/>
      <c r="N95" s="21"/>
    </row>
    <row r="96" spans="1:14" ht="12.75" customHeight="1" hidden="1">
      <c r="A96" s="22" t="s">
        <v>112</v>
      </c>
      <c r="B96" s="20" t="s">
        <v>113</v>
      </c>
      <c r="C96" s="12" t="s">
        <v>36</v>
      </c>
      <c r="D96" s="7" t="s">
        <v>30</v>
      </c>
      <c r="E96" s="26">
        <f>19.4*1.15*1.25</f>
        <v>27.887499999999996</v>
      </c>
      <c r="F96" s="26">
        <v>3</v>
      </c>
      <c r="G96" s="23">
        <f>E96*F96</f>
        <v>83.6625</v>
      </c>
      <c r="H96" s="24">
        <f>G96*H10+G97*H10</f>
        <v>535.659075</v>
      </c>
      <c r="I96" s="23">
        <f>ROUND(H96*1.25,2)</f>
        <v>669.57</v>
      </c>
      <c r="J96" s="21"/>
      <c r="K96" s="23">
        <f>ROUND(J96*1.25,2)</f>
        <v>0</v>
      </c>
      <c r="L96" s="21"/>
      <c r="M96" s="23">
        <f>ROUND(L96*1.25,2)</f>
        <v>0</v>
      </c>
      <c r="N96" s="21"/>
    </row>
    <row r="97" spans="1:14" ht="12.75" customHeight="1" hidden="1">
      <c r="A97" s="22"/>
      <c r="B97" s="20" t="s">
        <v>114</v>
      </c>
      <c r="C97" s="12"/>
      <c r="D97" s="7" t="s">
        <v>32</v>
      </c>
      <c r="E97" s="26">
        <f>24*1.15*1.25</f>
        <v>34.5</v>
      </c>
      <c r="F97" s="26">
        <v>3</v>
      </c>
      <c r="G97" s="23">
        <f>E97*F97</f>
        <v>103.5</v>
      </c>
      <c r="H97" s="24"/>
      <c r="I97" s="23"/>
      <c r="J97" s="21"/>
      <c r="K97" s="23"/>
      <c r="L97" s="21"/>
      <c r="M97" s="23"/>
      <c r="N97" s="21"/>
    </row>
    <row r="98" spans="1:14" ht="9.75" customHeight="1" hidden="1">
      <c r="A98" s="22"/>
      <c r="B98" s="20"/>
      <c r="C98" s="12"/>
      <c r="D98" s="18"/>
      <c r="E98" s="8"/>
      <c r="F98" s="26"/>
      <c r="G98" s="23"/>
      <c r="H98" s="24"/>
      <c r="I98" s="23"/>
      <c r="J98" s="21"/>
      <c r="K98" s="23"/>
      <c r="L98" s="21"/>
      <c r="M98" s="23"/>
      <c r="N98" s="21"/>
    </row>
    <row r="99" spans="1:14" ht="12.75" customHeight="1" hidden="1">
      <c r="A99" s="22" t="s">
        <v>115</v>
      </c>
      <c r="B99" s="20" t="s">
        <v>116</v>
      </c>
      <c r="C99" s="40" t="s">
        <v>117</v>
      </c>
      <c r="D99" s="7" t="s">
        <v>30</v>
      </c>
      <c r="E99" s="26">
        <f>10000/166*1.15*1.3*$E$10</f>
        <v>99.06626506024097</v>
      </c>
      <c r="F99" s="26">
        <v>2.25</v>
      </c>
      <c r="G99" s="23">
        <f>E99*F99</f>
        <v>222.89909638554218</v>
      </c>
      <c r="H99" s="24">
        <f>G99*H10+G100*H10</f>
        <v>1403.461870481928</v>
      </c>
      <c r="I99" s="23">
        <f>ROUND(H99*1.25,0)</f>
        <v>1754</v>
      </c>
      <c r="J99" s="21"/>
      <c r="K99" s="23">
        <f>ROUND(J99*1.25,0)</f>
        <v>0</v>
      </c>
      <c r="L99" s="21"/>
      <c r="M99" s="23">
        <f>ROUND(L99*1.25,0)</f>
        <v>0</v>
      </c>
      <c r="N99" s="21"/>
    </row>
    <row r="100" spans="1:14" ht="12.75" customHeight="1" hidden="1">
      <c r="A100" s="22"/>
      <c r="B100" s="20" t="s">
        <v>118</v>
      </c>
      <c r="C100" s="12"/>
      <c r="D100" s="7" t="s">
        <v>32</v>
      </c>
      <c r="E100" s="26">
        <f>12000/166*1.15*1.3*$E$10</f>
        <v>118.87951807228917</v>
      </c>
      <c r="F100" s="26">
        <v>2.25</v>
      </c>
      <c r="G100" s="23">
        <f>E100*F100</f>
        <v>267.47891566265065</v>
      </c>
      <c r="H100" s="24"/>
      <c r="I100" s="23"/>
      <c r="J100" s="21"/>
      <c r="K100" s="23"/>
      <c r="L100" s="21"/>
      <c r="M100" s="23"/>
      <c r="N100" s="21"/>
    </row>
    <row r="101" spans="1:14" ht="9.75" customHeight="1" hidden="1">
      <c r="A101" s="22"/>
      <c r="B101" s="20"/>
      <c r="C101" s="12"/>
      <c r="D101" s="18"/>
      <c r="E101" s="8"/>
      <c r="F101" s="26"/>
      <c r="G101" s="23"/>
      <c r="H101" s="24"/>
      <c r="I101" s="23"/>
      <c r="J101" s="21"/>
      <c r="K101" s="23"/>
      <c r="L101" s="21"/>
      <c r="M101" s="23"/>
      <c r="N101" s="21"/>
    </row>
    <row r="102" spans="1:14" ht="12.75" customHeight="1" hidden="1">
      <c r="A102" s="22" t="s">
        <v>119</v>
      </c>
      <c r="B102" s="20" t="s">
        <v>120</v>
      </c>
      <c r="C102" s="12" t="s">
        <v>51</v>
      </c>
      <c r="D102" s="7" t="s">
        <v>38</v>
      </c>
      <c r="E102" s="26">
        <f>11000/166*1.15*1.3*$E$10</f>
        <v>108.97289156626509</v>
      </c>
      <c r="F102" s="26">
        <v>2.3</v>
      </c>
      <c r="G102" s="23">
        <f>E102*F102</f>
        <v>250.63765060240968</v>
      </c>
      <c r="H102" s="24">
        <f>G102*H10</f>
        <v>717.3249560240965</v>
      </c>
      <c r="I102" s="23">
        <f>ROUND(H102*1.25,0)</f>
        <v>897</v>
      </c>
      <c r="J102" s="21"/>
      <c r="K102" s="23">
        <f>ROUND(J102*1.25,0)</f>
        <v>0</v>
      </c>
      <c r="L102" s="21"/>
      <c r="M102" s="23">
        <f>ROUND(L102*1.25,0)</f>
        <v>0</v>
      </c>
      <c r="N102" s="21"/>
    </row>
    <row r="103" spans="1:14" ht="12.75" customHeight="1" hidden="1">
      <c r="A103" s="22"/>
      <c r="B103" s="20" t="s">
        <v>121</v>
      </c>
      <c r="C103" s="12"/>
      <c r="D103" s="18"/>
      <c r="E103" s="8"/>
      <c r="F103" s="26"/>
      <c r="G103" s="23"/>
      <c r="H103" s="24"/>
      <c r="I103" s="23"/>
      <c r="J103" s="21"/>
      <c r="K103" s="23"/>
      <c r="L103" s="21"/>
      <c r="M103" s="23"/>
      <c r="N103" s="21"/>
    </row>
    <row r="104" spans="1:14" ht="12.75" customHeight="1" hidden="1">
      <c r="A104" s="22"/>
      <c r="B104" s="20" t="s">
        <v>122</v>
      </c>
      <c r="C104" s="12"/>
      <c r="D104" s="18"/>
      <c r="E104" s="8"/>
      <c r="F104" s="26"/>
      <c r="G104" s="23"/>
      <c r="H104" s="24"/>
      <c r="I104" s="23"/>
      <c r="J104" s="21"/>
      <c r="K104" s="23"/>
      <c r="L104" s="21"/>
      <c r="M104" s="23"/>
      <c r="N104" s="21"/>
    </row>
    <row r="105" spans="1:14" ht="15" customHeight="1" hidden="1">
      <c r="A105" s="22"/>
      <c r="B105" s="20"/>
      <c r="C105" s="12"/>
      <c r="D105" s="18"/>
      <c r="E105" s="8"/>
      <c r="F105" s="26"/>
      <c r="G105" s="23"/>
      <c r="H105" s="24"/>
      <c r="I105" s="23"/>
      <c r="J105" s="21"/>
      <c r="K105" s="23"/>
      <c r="L105" s="21"/>
      <c r="M105" s="23"/>
      <c r="N105" s="21"/>
    </row>
    <row r="106" spans="1:14" ht="12.75" customHeight="1" hidden="1">
      <c r="A106" s="22" t="s">
        <v>123</v>
      </c>
      <c r="B106" s="20" t="s">
        <v>120</v>
      </c>
      <c r="C106" s="12" t="s">
        <v>36</v>
      </c>
      <c r="D106" s="7" t="s">
        <v>38</v>
      </c>
      <c r="E106" s="26">
        <f>11000/166*1.15*1.3*$E$10</f>
        <v>108.97289156626509</v>
      </c>
      <c r="F106" s="26">
        <v>2</v>
      </c>
      <c r="G106" s="23">
        <f>E106*F106</f>
        <v>217.94578313253018</v>
      </c>
      <c r="H106" s="24">
        <f>G106*H10+G107*H10</f>
        <v>1304.2271927710847</v>
      </c>
      <c r="I106" s="23">
        <f>ROUND(H106*1.25,0)</f>
        <v>1630</v>
      </c>
      <c r="J106" s="21"/>
      <c r="K106" s="23">
        <f>ROUND(J106*1.25,0)</f>
        <v>0</v>
      </c>
      <c r="L106" s="21"/>
      <c r="M106" s="23">
        <f>ROUND(L106*1.25,0)</f>
        <v>0</v>
      </c>
      <c r="N106" s="21"/>
    </row>
    <row r="107" spans="1:14" ht="12.75" customHeight="1" hidden="1">
      <c r="A107" s="22"/>
      <c r="B107" s="20" t="s">
        <v>124</v>
      </c>
      <c r="C107" s="12"/>
      <c r="D107" s="7" t="s">
        <v>32</v>
      </c>
      <c r="E107" s="26">
        <f>12000/166*1.15*1.3*$E$10</f>
        <v>118.87951807228917</v>
      </c>
      <c r="F107" s="26">
        <v>2</v>
      </c>
      <c r="G107" s="23">
        <f>E107*F107</f>
        <v>237.75903614457835</v>
      </c>
      <c r="H107" s="24"/>
      <c r="I107" s="23"/>
      <c r="J107" s="21"/>
      <c r="K107" s="23"/>
      <c r="L107" s="21"/>
      <c r="M107" s="23"/>
      <c r="N107" s="21"/>
    </row>
    <row r="108" spans="1:14" ht="12.75" customHeight="1" hidden="1">
      <c r="A108" s="22"/>
      <c r="B108" s="20" t="s">
        <v>125</v>
      </c>
      <c r="C108" s="12"/>
      <c r="D108" s="18"/>
      <c r="E108" s="8"/>
      <c r="F108" s="26"/>
      <c r="G108" s="23"/>
      <c r="H108" s="24"/>
      <c r="I108" s="23"/>
      <c r="J108" s="21"/>
      <c r="K108" s="23"/>
      <c r="L108" s="21"/>
      <c r="M108" s="23"/>
      <c r="N108" s="21"/>
    </row>
    <row r="109" spans="1:14" ht="12.75" customHeight="1" hidden="1">
      <c r="A109" s="22"/>
      <c r="B109" s="20"/>
      <c r="C109" s="12"/>
      <c r="D109" s="18"/>
      <c r="E109" s="8"/>
      <c r="F109" s="26"/>
      <c r="G109" s="23"/>
      <c r="H109" s="24"/>
      <c r="I109" s="23"/>
      <c r="J109" s="21"/>
      <c r="K109" s="23"/>
      <c r="L109" s="21"/>
      <c r="M109" s="23"/>
      <c r="N109" s="21"/>
    </row>
    <row r="110" spans="1:14" ht="12.75" customHeight="1" hidden="1">
      <c r="A110" s="45" t="s">
        <v>126</v>
      </c>
      <c r="B110" t="s">
        <v>127</v>
      </c>
      <c r="C110" s="12" t="s">
        <v>128</v>
      </c>
      <c r="D110" s="7" t="s">
        <v>30</v>
      </c>
      <c r="E110" s="26">
        <f>10000/166*1.15*1.3*$E$10</f>
        <v>99.06626506024097</v>
      </c>
      <c r="F110" s="26">
        <v>0.35</v>
      </c>
      <c r="G110" s="23">
        <f>E110*F110</f>
        <v>34.67319277108434</v>
      </c>
      <c r="H110" s="24">
        <f>G110*H10+G111*H10</f>
        <v>208.39282319277112</v>
      </c>
      <c r="I110" s="23">
        <f>ROUND(H110*1.25,0)</f>
        <v>260</v>
      </c>
      <c r="J110" s="21"/>
      <c r="K110" s="23">
        <f>ROUND(J110*1.25,0)</f>
        <v>0</v>
      </c>
      <c r="L110" s="21"/>
      <c r="M110" s="23">
        <f>ROUND(L110*1.25,0)</f>
        <v>0</v>
      </c>
      <c r="N110" s="21"/>
    </row>
    <row r="111" spans="1:14" ht="12.75" customHeight="1" hidden="1">
      <c r="A111" s="22"/>
      <c r="B111" t="s">
        <v>129</v>
      </c>
      <c r="C111" s="12"/>
      <c r="D111" s="7" t="s">
        <v>38</v>
      </c>
      <c r="E111" s="26">
        <f>11000/166*1.15*1.3*$E$10</f>
        <v>108.97289156626509</v>
      </c>
      <c r="F111" s="26">
        <v>0.35</v>
      </c>
      <c r="G111" s="23">
        <f>E111*F111</f>
        <v>38.14051204819278</v>
      </c>
      <c r="H111" s="24"/>
      <c r="I111" s="23"/>
      <c r="J111" s="21"/>
      <c r="K111" s="23"/>
      <c r="L111" s="21"/>
      <c r="M111" s="23"/>
      <c r="N111" s="21"/>
    </row>
    <row r="112" spans="1:14" ht="12.75" customHeight="1" hidden="1">
      <c r="A112" s="22"/>
      <c r="B112" t="s">
        <v>130</v>
      </c>
      <c r="C112" s="12" t="s">
        <v>36</v>
      </c>
      <c r="D112" s="7" t="s">
        <v>30</v>
      </c>
      <c r="E112" s="26">
        <f>10000/166*1.15*1.3*$E$10</f>
        <v>99.06626506024097</v>
      </c>
      <c r="F112" s="26">
        <v>0.4</v>
      </c>
      <c r="G112" s="23">
        <f>E112*F112</f>
        <v>39.626506024096386</v>
      </c>
      <c r="H112" s="24">
        <f>G112*H10+G113*H10</f>
        <v>238.16322650602416</v>
      </c>
      <c r="I112" s="23">
        <f>ROUND(H112*1.25,0)</f>
        <v>298</v>
      </c>
      <c r="J112" s="21"/>
      <c r="K112" s="23">
        <f>ROUND(J112*1.25,0)</f>
        <v>0</v>
      </c>
      <c r="L112" s="21"/>
      <c r="M112" s="23">
        <f>ROUND(L112*1.25,0)</f>
        <v>0</v>
      </c>
      <c r="N112" s="21"/>
    </row>
    <row r="113" spans="1:14" ht="12.75" customHeight="1" hidden="1">
      <c r="A113" s="22"/>
      <c r="C113" s="12"/>
      <c r="D113" s="7" t="s">
        <v>38</v>
      </c>
      <c r="E113" s="26">
        <f>11000/166*1.15*1.3*$E$10</f>
        <v>108.97289156626509</v>
      </c>
      <c r="F113" s="26">
        <v>0.4</v>
      </c>
      <c r="G113" s="23">
        <f>E113*F113</f>
        <v>43.58915662650604</v>
      </c>
      <c r="H113" s="24"/>
      <c r="I113" s="23"/>
      <c r="J113" s="21"/>
      <c r="K113" s="23"/>
      <c r="L113" s="21"/>
      <c r="M113" s="23"/>
      <c r="N113" s="21"/>
    </row>
    <row r="114" spans="1:14" ht="21.75" customHeight="1" hidden="1">
      <c r="A114" s="45" t="s">
        <v>131</v>
      </c>
      <c r="B114" s="46" t="s">
        <v>132</v>
      </c>
      <c r="C114" s="47"/>
      <c r="D114" s="48"/>
      <c r="E114" s="49"/>
      <c r="F114" s="50"/>
      <c r="G114" s="23"/>
      <c r="H114" s="24"/>
      <c r="I114" s="23"/>
      <c r="J114" s="21"/>
      <c r="K114" s="23"/>
      <c r="L114" s="21"/>
      <c r="M114" s="23"/>
      <c r="N114" s="21"/>
    </row>
    <row r="115" spans="1:14" ht="12.75" customHeight="1" hidden="1">
      <c r="A115" s="45"/>
      <c r="B115" s="51" t="s">
        <v>133</v>
      </c>
      <c r="C115" s="47" t="s">
        <v>134</v>
      </c>
      <c r="D115" s="7" t="s">
        <v>30</v>
      </c>
      <c r="E115" s="26">
        <f>10000/166*1.15*1.3*$E$10</f>
        <v>99.06626506024097</v>
      </c>
      <c r="F115" s="50">
        <v>0.39</v>
      </c>
      <c r="G115" s="23">
        <f>E115*F115</f>
        <v>38.63584337349398</v>
      </c>
      <c r="H115" s="24">
        <f>G115*H10+G116*H10</f>
        <v>235.32795000000004</v>
      </c>
      <c r="I115" s="23">
        <f>ROUND(H115*1.25,0)</f>
        <v>294</v>
      </c>
      <c r="J115" s="21"/>
      <c r="K115" s="23">
        <f>ROUND(J115*1.25,0)</f>
        <v>0</v>
      </c>
      <c r="L115" s="21"/>
      <c r="M115" s="23">
        <f>ROUND(L115*1.25,0)</f>
        <v>0</v>
      </c>
      <c r="N115" s="21"/>
    </row>
    <row r="116" spans="1:14" ht="12.75" customHeight="1" hidden="1">
      <c r="A116" s="45"/>
      <c r="B116" s="51"/>
      <c r="C116" s="47"/>
      <c r="D116" s="7" t="s">
        <v>38</v>
      </c>
      <c r="E116" s="26">
        <f>11000/166*1.15*1.3*$E$10</f>
        <v>108.97289156626509</v>
      </c>
      <c r="F116" s="50">
        <v>0.4</v>
      </c>
      <c r="G116" s="23">
        <f aca="true" t="shared" si="0" ref="G116:G122">E116*F116</f>
        <v>43.58915662650604</v>
      </c>
      <c r="H116" s="24"/>
      <c r="I116" s="23"/>
      <c r="J116" s="21"/>
      <c r="K116" s="23"/>
      <c r="L116" s="21"/>
      <c r="M116" s="23"/>
      <c r="N116" s="21"/>
    </row>
    <row r="117" spans="1:14" ht="12.75" customHeight="1" hidden="1">
      <c r="A117" s="45"/>
      <c r="B117" s="51"/>
      <c r="C117" s="47"/>
      <c r="D117" s="7"/>
      <c r="E117" s="8"/>
      <c r="F117" s="50"/>
      <c r="G117" s="23"/>
      <c r="H117" s="24"/>
      <c r="I117" s="23"/>
      <c r="J117" s="21"/>
      <c r="K117" s="23"/>
      <c r="L117" s="21"/>
      <c r="M117" s="23"/>
      <c r="N117" s="21"/>
    </row>
    <row r="118" spans="1:14" ht="12.75" customHeight="1" hidden="1">
      <c r="A118" s="45"/>
      <c r="B118" s="51" t="s">
        <v>135</v>
      </c>
      <c r="C118" s="47" t="s">
        <v>36</v>
      </c>
      <c r="D118" s="7" t="s">
        <v>30</v>
      </c>
      <c r="E118" s="26">
        <f>10000/166*1.15*1.3*$E$10</f>
        <v>99.06626506024097</v>
      </c>
      <c r="F118" s="50">
        <v>0.43</v>
      </c>
      <c r="G118" s="23">
        <f t="shared" si="0"/>
        <v>42.598493975903615</v>
      </c>
      <c r="H118" s="24">
        <f>G118*H10+G119*H10</f>
        <v>259.1442726506025</v>
      </c>
      <c r="I118" s="23">
        <f>ROUND(H118*1.25,0)</f>
        <v>324</v>
      </c>
      <c r="J118" s="21"/>
      <c r="K118" s="23">
        <f>ROUND(J118*1.25,0)</f>
        <v>0</v>
      </c>
      <c r="L118" s="21"/>
      <c r="M118" s="23">
        <f>ROUND(L118*1.25,0)</f>
        <v>0</v>
      </c>
      <c r="N118" s="21"/>
    </row>
    <row r="119" spans="1:14" ht="12.75" customHeight="1" hidden="1">
      <c r="A119" s="45"/>
      <c r="B119" s="51"/>
      <c r="C119" s="47"/>
      <c r="D119" s="7" t="s">
        <v>38</v>
      </c>
      <c r="E119" s="26">
        <f>11000/166*1.15*1.3*$E$10</f>
        <v>108.97289156626509</v>
      </c>
      <c r="F119" s="50">
        <v>0.44</v>
      </c>
      <c r="G119" s="23">
        <f t="shared" si="0"/>
        <v>47.94807228915664</v>
      </c>
      <c r="H119" s="24"/>
      <c r="I119" s="23"/>
      <c r="J119" s="21"/>
      <c r="K119" s="23"/>
      <c r="L119" s="21"/>
      <c r="M119" s="23"/>
      <c r="N119" s="21"/>
    </row>
    <row r="120" spans="1:14" ht="12.75" customHeight="1" hidden="1">
      <c r="A120" s="45"/>
      <c r="B120" s="51"/>
      <c r="C120" s="47"/>
      <c r="D120" s="7"/>
      <c r="E120" s="8"/>
      <c r="F120" s="50"/>
      <c r="G120" s="23"/>
      <c r="H120" s="24"/>
      <c r="I120" s="23"/>
      <c r="J120" s="21"/>
      <c r="K120" s="23"/>
      <c r="L120" s="21"/>
      <c r="M120" s="23"/>
      <c r="N120" s="21"/>
    </row>
    <row r="121" spans="1:14" ht="12.75" customHeight="1" hidden="1">
      <c r="A121" s="45"/>
      <c r="B121" s="38" t="s">
        <v>136</v>
      </c>
      <c r="C121" s="47" t="s">
        <v>36</v>
      </c>
      <c r="D121" s="7" t="s">
        <v>30</v>
      </c>
      <c r="E121" s="26">
        <f>19.4*1.15*1.25</f>
        <v>27.887499999999996</v>
      </c>
      <c r="F121" s="50">
        <v>0.47</v>
      </c>
      <c r="G121" s="23">
        <f t="shared" si="0"/>
        <v>13.107124999999998</v>
      </c>
      <c r="H121" s="24">
        <f>G121*H10+G122*H10</f>
        <v>79.6659165</v>
      </c>
      <c r="I121" s="23">
        <f>ROUND(H121*1.25,2)</f>
        <v>99.58</v>
      </c>
      <c r="J121" s="21"/>
      <c r="K121" s="23">
        <f>ROUND(J121*1.25,2)</f>
        <v>0</v>
      </c>
      <c r="L121" s="21"/>
      <c r="M121" s="23">
        <f>ROUND(L121*1.25,2)</f>
        <v>0</v>
      </c>
      <c r="N121" s="21"/>
    </row>
    <row r="122" spans="1:14" ht="12.75" customHeight="1" hidden="1">
      <c r="A122" s="45"/>
      <c r="B122" s="25"/>
      <c r="C122" s="47"/>
      <c r="D122" s="7" t="s">
        <v>38</v>
      </c>
      <c r="E122" s="26">
        <f>21.8*1.15*1.25</f>
        <v>31.3375</v>
      </c>
      <c r="F122" s="50">
        <v>0.47</v>
      </c>
      <c r="G122" s="23">
        <f t="shared" si="0"/>
        <v>14.728625</v>
      </c>
      <c r="H122" s="34"/>
      <c r="I122" s="23"/>
      <c r="J122" s="21"/>
      <c r="K122" s="23"/>
      <c r="L122" s="21"/>
      <c r="M122" s="23"/>
      <c r="N122" s="21"/>
    </row>
    <row r="123" spans="1:14" ht="11.25" customHeight="1" hidden="1">
      <c r="A123" s="45"/>
      <c r="B123" s="25"/>
      <c r="C123" s="47"/>
      <c r="D123" s="52"/>
      <c r="E123" s="49"/>
      <c r="F123" s="50"/>
      <c r="G123" s="23"/>
      <c r="H123" s="24"/>
      <c r="I123" s="23"/>
      <c r="J123" s="21"/>
      <c r="K123" s="23"/>
      <c r="L123" s="21"/>
      <c r="M123" s="23"/>
      <c r="N123" s="21"/>
    </row>
    <row r="124" spans="1:14" ht="12.75" customHeight="1" hidden="1">
      <c r="A124" s="41" t="s">
        <v>137</v>
      </c>
      <c r="B124" t="s">
        <v>138</v>
      </c>
      <c r="C124" s="12"/>
      <c r="D124" s="7"/>
      <c r="E124" s="8"/>
      <c r="F124" s="26"/>
      <c r="G124" s="23"/>
      <c r="H124" s="24"/>
      <c r="I124" s="23"/>
      <c r="J124" s="21"/>
      <c r="K124" s="23"/>
      <c r="L124" s="21"/>
      <c r="M124" s="23"/>
      <c r="N124" s="21"/>
    </row>
    <row r="125" spans="1:14" ht="12.75" customHeight="1" hidden="1">
      <c r="A125" s="22"/>
      <c r="B125" s="63" t="s">
        <v>139</v>
      </c>
      <c r="C125" s="12" t="s">
        <v>140</v>
      </c>
      <c r="D125" s="7" t="s">
        <v>30</v>
      </c>
      <c r="E125" s="26">
        <f>19.4*1.15*1.25</f>
        <v>27.887499999999996</v>
      </c>
      <c r="F125" s="26">
        <v>2.11</v>
      </c>
      <c r="G125" s="23">
        <f aca="true" t="shared" si="1" ref="G125:G141">E125*F125</f>
        <v>58.84262499999999</v>
      </c>
      <c r="H125" s="24">
        <f>G125*H10+G126*H10</f>
        <v>357.6491145</v>
      </c>
      <c r="I125" s="23">
        <f>ROUND(H125*1.25,2)</f>
        <v>447.06</v>
      </c>
      <c r="J125" s="21"/>
      <c r="K125" s="23">
        <f>ROUND(J125*1.25,2)</f>
        <v>0</v>
      </c>
      <c r="L125" s="21"/>
      <c r="M125" s="23">
        <f>ROUND(L125*1.25,2)</f>
        <v>0</v>
      </c>
      <c r="N125" s="21"/>
    </row>
    <row r="126" spans="1:14" ht="12.75" customHeight="1" hidden="1">
      <c r="A126" s="22"/>
      <c r="B126" s="63"/>
      <c r="C126" s="12"/>
      <c r="D126" s="7" t="s">
        <v>38</v>
      </c>
      <c r="E126" s="26">
        <f>21.8*1.15*1.25</f>
        <v>31.3375</v>
      </c>
      <c r="F126" s="26">
        <v>2.11</v>
      </c>
      <c r="G126" s="23">
        <f t="shared" si="1"/>
        <v>66.122125</v>
      </c>
      <c r="H126" s="24"/>
      <c r="I126" s="23"/>
      <c r="J126" s="21"/>
      <c r="K126" s="23"/>
      <c r="L126" s="21"/>
      <c r="M126" s="23"/>
      <c r="N126" s="21"/>
    </row>
    <row r="127" spans="1:14" ht="12.75" customHeight="1" hidden="1">
      <c r="A127" s="22"/>
      <c r="B127" s="63"/>
      <c r="C127" s="12"/>
      <c r="D127" s="7"/>
      <c r="E127" s="8"/>
      <c r="F127" s="26"/>
      <c r="G127" s="23"/>
      <c r="H127" s="24"/>
      <c r="I127" s="23"/>
      <c r="J127" s="21"/>
      <c r="K127" s="23"/>
      <c r="L127" s="21"/>
      <c r="M127" s="23"/>
      <c r="N127" s="21"/>
    </row>
    <row r="128" spans="1:14" ht="12.75" customHeight="1" hidden="1">
      <c r="A128" s="22"/>
      <c r="B128" s="63" t="s">
        <v>141</v>
      </c>
      <c r="C128" s="12" t="s">
        <v>36</v>
      </c>
      <c r="D128" s="7" t="s">
        <v>30</v>
      </c>
      <c r="E128" s="26">
        <f>19.4*1.15*1.25</f>
        <v>27.887499999999996</v>
      </c>
      <c r="F128" s="26">
        <v>2.34</v>
      </c>
      <c r="G128" s="23">
        <f t="shared" si="1"/>
        <v>65.25674999999998</v>
      </c>
      <c r="H128" s="24">
        <f>G128*H10+G129*H10</f>
        <v>397.53144224999994</v>
      </c>
      <c r="I128" s="23">
        <f>ROUND(H128*1.25,2)</f>
        <v>496.91</v>
      </c>
      <c r="J128" s="21"/>
      <c r="K128" s="23">
        <f>ROUND(J128*1.25,2)</f>
        <v>0</v>
      </c>
      <c r="L128" s="21"/>
      <c r="M128" s="23">
        <f>ROUND(L128*1.25,2)</f>
        <v>0</v>
      </c>
      <c r="N128" s="21"/>
    </row>
    <row r="129" spans="1:14" ht="12.75" customHeight="1" hidden="1">
      <c r="A129" s="22"/>
      <c r="B129" s="63"/>
      <c r="C129" s="12"/>
      <c r="D129" s="7" t="s">
        <v>38</v>
      </c>
      <c r="E129" s="26">
        <f>21.8*1.15*1.25</f>
        <v>31.3375</v>
      </c>
      <c r="F129" s="26">
        <v>2.35</v>
      </c>
      <c r="G129" s="23">
        <f t="shared" si="1"/>
        <v>73.643125</v>
      </c>
      <c r="H129" s="24"/>
      <c r="I129" s="23"/>
      <c r="J129" s="21"/>
      <c r="K129" s="23"/>
      <c r="L129" s="21"/>
      <c r="M129" s="23"/>
      <c r="N129" s="21"/>
    </row>
    <row r="130" spans="1:14" ht="12.75" customHeight="1" hidden="1">
      <c r="A130" s="22"/>
      <c r="B130" s="63"/>
      <c r="C130" s="12"/>
      <c r="D130" s="7"/>
      <c r="E130" s="8"/>
      <c r="F130" s="26"/>
      <c r="G130" s="23"/>
      <c r="H130" s="24"/>
      <c r="I130" s="23"/>
      <c r="J130" s="21"/>
      <c r="K130" s="23"/>
      <c r="L130" s="21"/>
      <c r="M130" s="23"/>
      <c r="N130" s="21"/>
    </row>
    <row r="131" spans="1:14" ht="12.75" customHeight="1" hidden="1">
      <c r="A131" s="22"/>
      <c r="B131" s="63" t="s">
        <v>142</v>
      </c>
      <c r="C131" s="12" t="s">
        <v>36</v>
      </c>
      <c r="D131" s="7" t="s">
        <v>30</v>
      </c>
      <c r="E131" s="26">
        <f>19.4*1.15*1.25</f>
        <v>27.887499999999996</v>
      </c>
      <c r="F131" s="26">
        <v>3.66</v>
      </c>
      <c r="G131" s="23">
        <f t="shared" si="1"/>
        <v>102.06824999999999</v>
      </c>
      <c r="H131" s="24">
        <f>G131*H10+G132*H10</f>
        <v>620.377137</v>
      </c>
      <c r="I131" s="23">
        <f>ROUND(H131*1.25,2)</f>
        <v>775.47</v>
      </c>
      <c r="J131" s="21"/>
      <c r="K131" s="23">
        <f>ROUND(J131*1.25,2)</f>
        <v>0</v>
      </c>
      <c r="L131" s="21"/>
      <c r="M131" s="23">
        <f>ROUND(L131*1.25,2)</f>
        <v>0</v>
      </c>
      <c r="N131" s="21"/>
    </row>
    <row r="132" spans="1:14" ht="12.75" customHeight="1" hidden="1">
      <c r="A132" s="22"/>
      <c r="B132" s="63"/>
      <c r="C132" s="12"/>
      <c r="D132" s="7" t="s">
        <v>38</v>
      </c>
      <c r="E132" s="26">
        <f>21.8*1.15*1.25</f>
        <v>31.3375</v>
      </c>
      <c r="F132" s="26">
        <v>3.66</v>
      </c>
      <c r="G132" s="23">
        <f t="shared" si="1"/>
        <v>114.69525</v>
      </c>
      <c r="H132" s="24"/>
      <c r="I132" s="23"/>
      <c r="J132" s="21"/>
      <c r="K132" s="23"/>
      <c r="L132" s="21"/>
      <c r="M132" s="23"/>
      <c r="N132" s="21"/>
    </row>
    <row r="133" spans="1:14" ht="12.75" customHeight="1" hidden="1">
      <c r="A133" s="22"/>
      <c r="B133" s="63"/>
      <c r="C133" s="12"/>
      <c r="D133" s="7"/>
      <c r="E133" s="8"/>
      <c r="F133" s="26"/>
      <c r="G133" s="23"/>
      <c r="H133" s="24"/>
      <c r="I133" s="23"/>
      <c r="J133" s="21"/>
      <c r="K133" s="23"/>
      <c r="L133" s="21"/>
      <c r="M133" s="23"/>
      <c r="N133" s="21"/>
    </row>
    <row r="134" spans="1:14" ht="12.75" customHeight="1" hidden="1">
      <c r="A134" s="22"/>
      <c r="B134" s="64" t="s">
        <v>143</v>
      </c>
      <c r="C134" s="12" t="s">
        <v>36</v>
      </c>
      <c r="D134" s="7" t="s">
        <v>30</v>
      </c>
      <c r="E134" s="26">
        <f>19.4*1.15*1.25</f>
        <v>27.887499999999996</v>
      </c>
      <c r="F134" s="26">
        <v>4.83</v>
      </c>
      <c r="G134" s="23">
        <f t="shared" si="1"/>
        <v>134.69662499999998</v>
      </c>
      <c r="H134" s="24">
        <f>G134*H10+G135*H10</f>
        <v>818.6944185</v>
      </c>
      <c r="I134" s="23">
        <f>ROUND(H134*1.25,2)</f>
        <v>1023.37</v>
      </c>
      <c r="J134" s="21"/>
      <c r="K134" s="23">
        <f>ROUND(J134*1.25,2)</f>
        <v>0</v>
      </c>
      <c r="L134" s="21"/>
      <c r="M134" s="23">
        <f>ROUND(L134*1.25,2)</f>
        <v>0</v>
      </c>
      <c r="N134" s="21"/>
    </row>
    <row r="135" spans="1:14" ht="12.75" customHeight="1" hidden="1">
      <c r="A135" s="22"/>
      <c r="B135" s="64"/>
      <c r="C135" s="12"/>
      <c r="D135" s="7" t="s">
        <v>38</v>
      </c>
      <c r="E135" s="26">
        <f>21.8*1.15*1.25</f>
        <v>31.3375</v>
      </c>
      <c r="F135" s="26">
        <v>4.83</v>
      </c>
      <c r="G135" s="23">
        <f t="shared" si="1"/>
        <v>151.36012499999998</v>
      </c>
      <c r="H135" s="24"/>
      <c r="I135" s="23"/>
      <c r="J135" s="21"/>
      <c r="K135" s="23"/>
      <c r="L135" s="21"/>
      <c r="M135" s="23"/>
      <c r="N135" s="21"/>
    </row>
    <row r="136" spans="1:14" ht="12.75" customHeight="1" hidden="1">
      <c r="A136" s="22"/>
      <c r="B136" s="64"/>
      <c r="C136" s="12"/>
      <c r="D136" s="7"/>
      <c r="E136" s="8"/>
      <c r="F136" s="26"/>
      <c r="G136" s="23"/>
      <c r="H136" s="24"/>
      <c r="I136" s="23"/>
      <c r="J136" s="21"/>
      <c r="K136" s="23"/>
      <c r="L136" s="21"/>
      <c r="M136" s="23"/>
      <c r="N136" s="21"/>
    </row>
    <row r="137" spans="1:14" ht="12.75" customHeight="1" hidden="1">
      <c r="A137" s="22"/>
      <c r="B137" s="63" t="s">
        <v>144</v>
      </c>
      <c r="C137" s="12" t="s">
        <v>36</v>
      </c>
      <c r="D137" s="7" t="s">
        <v>30</v>
      </c>
      <c r="E137" s="26">
        <f>19.4*1.15*1.25</f>
        <v>27.887499999999996</v>
      </c>
      <c r="F137" s="26">
        <v>5.91</v>
      </c>
      <c r="G137" s="23">
        <f t="shared" si="1"/>
        <v>164.81512499999997</v>
      </c>
      <c r="H137" s="24">
        <f>G137*H10+G138*H10</f>
        <v>1001.7565244999998</v>
      </c>
      <c r="I137" s="23">
        <f>ROUND(H137*1.25,2)</f>
        <v>1252.2</v>
      </c>
      <c r="J137" s="21"/>
      <c r="K137" s="23">
        <f>ROUND(J137*1.25,2)</f>
        <v>0</v>
      </c>
      <c r="L137" s="21"/>
      <c r="M137" s="23">
        <f>ROUND(L137*1.25,2)</f>
        <v>0</v>
      </c>
      <c r="N137" s="21"/>
    </row>
    <row r="138" spans="1:14" ht="12.75" customHeight="1" hidden="1">
      <c r="A138" s="22"/>
      <c r="B138" s="63"/>
      <c r="C138" s="12"/>
      <c r="D138" s="7" t="s">
        <v>38</v>
      </c>
      <c r="E138" s="26">
        <f>21.8*1.15*1.25</f>
        <v>31.3375</v>
      </c>
      <c r="F138" s="26">
        <v>5.91</v>
      </c>
      <c r="G138" s="23">
        <f t="shared" si="1"/>
        <v>185.204625</v>
      </c>
      <c r="H138" s="24"/>
      <c r="I138" s="23"/>
      <c r="J138" s="21"/>
      <c r="K138" s="23"/>
      <c r="L138" s="21"/>
      <c r="M138" s="23"/>
      <c r="N138" s="21"/>
    </row>
    <row r="139" spans="1:14" ht="12.75" customHeight="1" hidden="1">
      <c r="A139" s="22"/>
      <c r="B139" s="63"/>
      <c r="C139" s="12"/>
      <c r="D139" s="7"/>
      <c r="E139" s="8"/>
      <c r="F139" s="26"/>
      <c r="G139" s="23"/>
      <c r="H139" s="24"/>
      <c r="I139" s="23"/>
      <c r="J139" s="21"/>
      <c r="K139" s="23"/>
      <c r="L139" s="21"/>
      <c r="M139" s="23"/>
      <c r="N139" s="21"/>
    </row>
    <row r="140" spans="1:14" ht="12.75" customHeight="1" hidden="1">
      <c r="A140" s="22"/>
      <c r="B140" s="64" t="s">
        <v>145</v>
      </c>
      <c r="C140" s="12" t="s">
        <v>36</v>
      </c>
      <c r="D140" s="7" t="s">
        <v>30</v>
      </c>
      <c r="E140" s="26">
        <f>19.4*1.15*1.25</f>
        <v>27.887499999999996</v>
      </c>
      <c r="F140" s="26">
        <v>7.27</v>
      </c>
      <c r="G140" s="23">
        <f t="shared" si="1"/>
        <v>202.74212499999996</v>
      </c>
      <c r="H140" s="24">
        <f>G140*H10+G141*H10</f>
        <v>1232.2791764999997</v>
      </c>
      <c r="I140" s="23">
        <f>ROUND(H140*1.25,2)</f>
        <v>1540.35</v>
      </c>
      <c r="J140" s="21"/>
      <c r="K140" s="23">
        <f>ROUND(J140*1.25,2)</f>
        <v>0</v>
      </c>
      <c r="L140" s="21"/>
      <c r="M140" s="23">
        <f>ROUND(L140*1.25,2)</f>
        <v>0</v>
      </c>
      <c r="N140" s="21"/>
    </row>
    <row r="141" spans="1:14" ht="12.75" customHeight="1" hidden="1">
      <c r="A141" s="22"/>
      <c r="B141" s="64"/>
      <c r="C141" s="12"/>
      <c r="D141" s="7" t="s">
        <v>38</v>
      </c>
      <c r="E141" s="26">
        <f>21.8*1.15*1.25</f>
        <v>31.3375</v>
      </c>
      <c r="F141" s="26">
        <v>7.27</v>
      </c>
      <c r="G141" s="23">
        <f t="shared" si="1"/>
        <v>227.82362499999996</v>
      </c>
      <c r="H141" s="24"/>
      <c r="I141" s="23"/>
      <c r="J141" s="21"/>
      <c r="K141" s="23"/>
      <c r="L141" s="21"/>
      <c r="M141" s="23"/>
      <c r="N141" s="21"/>
    </row>
    <row r="142" spans="1:14" ht="9" customHeight="1" hidden="1">
      <c r="A142" s="22"/>
      <c r="C142" s="12"/>
      <c r="D142" s="25"/>
      <c r="E142" s="8"/>
      <c r="F142" s="26"/>
      <c r="G142" s="27"/>
      <c r="H142" s="27"/>
      <c r="I142" s="23"/>
      <c r="J142" s="21"/>
      <c r="K142" s="23"/>
      <c r="L142" s="21"/>
      <c r="M142" s="23"/>
      <c r="N142" s="21"/>
    </row>
    <row r="143" spans="1:14" ht="12.75" customHeight="1" hidden="1">
      <c r="A143" s="44" t="s">
        <v>146</v>
      </c>
      <c r="B143" t="s">
        <v>147</v>
      </c>
      <c r="C143" s="12"/>
      <c r="D143" s="7"/>
      <c r="E143" s="8"/>
      <c r="F143" s="26"/>
      <c r="G143" s="23"/>
      <c r="H143" s="24"/>
      <c r="I143" s="23"/>
      <c r="J143" s="21"/>
      <c r="K143" s="23"/>
      <c r="L143" s="21"/>
      <c r="M143" s="23"/>
      <c r="N143" s="21"/>
    </row>
    <row r="144" spans="1:14" ht="12.75" customHeight="1" hidden="1">
      <c r="A144" s="43"/>
      <c r="B144" s="63" t="s">
        <v>148</v>
      </c>
      <c r="C144" s="12" t="s">
        <v>140</v>
      </c>
      <c r="D144" s="7" t="s">
        <v>30</v>
      </c>
      <c r="E144" s="26">
        <f>19.4*1.15*1.25</f>
        <v>27.887499999999996</v>
      </c>
      <c r="F144" s="26">
        <v>2.93</v>
      </c>
      <c r="G144" s="23">
        <f>E144*F144</f>
        <v>81.71037499999998</v>
      </c>
      <c r="H144" s="24">
        <f>G144*H10+G145*H10</f>
        <v>496.64071349999995</v>
      </c>
      <c r="I144" s="23">
        <f>ROUND(H144*1.25,2)</f>
        <v>620.8</v>
      </c>
      <c r="J144" s="21"/>
      <c r="K144" s="23">
        <f>ROUND(J144*1.25,2)</f>
        <v>0</v>
      </c>
      <c r="L144" s="21"/>
      <c r="M144" s="23">
        <f>ROUND(L144*1.25,2)</f>
        <v>0</v>
      </c>
      <c r="N144" s="21"/>
    </row>
    <row r="145" spans="1:14" ht="12.75" customHeight="1" hidden="1">
      <c r="A145" s="43"/>
      <c r="B145" s="63"/>
      <c r="C145" s="12"/>
      <c r="D145" s="7" t="s">
        <v>38</v>
      </c>
      <c r="E145" s="26">
        <f>21.8*1.15*1.25</f>
        <v>31.3375</v>
      </c>
      <c r="F145" s="26">
        <v>2.93</v>
      </c>
      <c r="G145" s="23">
        <f>E145*F145</f>
        <v>91.818875</v>
      </c>
      <c r="H145" s="24"/>
      <c r="I145" s="23"/>
      <c r="J145" s="21"/>
      <c r="K145" s="23"/>
      <c r="L145" s="21"/>
      <c r="M145" s="23"/>
      <c r="N145" s="21"/>
    </row>
    <row r="146" spans="1:14" ht="12.75" customHeight="1" hidden="1">
      <c r="A146" s="43"/>
      <c r="B146" s="63"/>
      <c r="C146" s="12"/>
      <c r="D146" s="18"/>
      <c r="E146" s="8"/>
      <c r="F146" s="26"/>
      <c r="G146" s="23"/>
      <c r="H146" s="24"/>
      <c r="I146" s="23"/>
      <c r="J146" s="21"/>
      <c r="K146" s="23"/>
      <c r="L146" s="21"/>
      <c r="M146" s="23"/>
      <c r="N146" s="21"/>
    </row>
    <row r="147" spans="1:14" ht="12.75" customHeight="1" hidden="1">
      <c r="A147" s="22"/>
      <c r="B147" s="63" t="s">
        <v>149</v>
      </c>
      <c r="C147" s="12" t="s">
        <v>36</v>
      </c>
      <c r="D147" s="7" t="s">
        <v>30</v>
      </c>
      <c r="E147" s="26">
        <f>19.4*1.15*1.25</f>
        <v>27.887499999999996</v>
      </c>
      <c r="F147" s="26">
        <v>4.75</v>
      </c>
      <c r="G147" s="23">
        <f>E147*F147</f>
        <v>132.465625</v>
      </c>
      <c r="H147" s="24">
        <f>G147*H10+G148*H10</f>
        <v>805.1342625</v>
      </c>
      <c r="I147" s="23">
        <f>ROUND(H147*1.25,2)</f>
        <v>1006.42</v>
      </c>
      <c r="J147" s="21"/>
      <c r="K147" s="23">
        <f>ROUND(J147*1.25,2)</f>
        <v>0</v>
      </c>
      <c r="L147" s="21"/>
      <c r="M147" s="23">
        <f>ROUND(L147*1.25,2)</f>
        <v>0</v>
      </c>
      <c r="N147" s="21"/>
    </row>
    <row r="148" spans="1:14" ht="12.75" customHeight="1" hidden="1">
      <c r="A148" s="22"/>
      <c r="B148" s="63"/>
      <c r="C148" s="12"/>
      <c r="D148" s="7" t="s">
        <v>38</v>
      </c>
      <c r="E148" s="26">
        <f>21.8*1.15*1.25</f>
        <v>31.3375</v>
      </c>
      <c r="F148" s="26">
        <v>4.75</v>
      </c>
      <c r="G148" s="23">
        <f>E148*F148</f>
        <v>148.853125</v>
      </c>
      <c r="H148" s="24"/>
      <c r="I148" s="23"/>
      <c r="J148" s="21"/>
      <c r="K148" s="23"/>
      <c r="L148" s="21"/>
      <c r="M148" s="23"/>
      <c r="N148" s="21"/>
    </row>
    <row r="149" spans="1:14" ht="12.75" customHeight="1" hidden="1">
      <c r="A149" s="22"/>
      <c r="B149" s="63"/>
      <c r="C149" s="12"/>
      <c r="D149" s="25"/>
      <c r="E149" s="8"/>
      <c r="F149" s="26"/>
      <c r="G149" s="23"/>
      <c r="H149" s="24"/>
      <c r="I149" s="23"/>
      <c r="J149" s="21"/>
      <c r="K149" s="23"/>
      <c r="L149" s="21"/>
      <c r="M149" s="23"/>
      <c r="N149" s="21"/>
    </row>
    <row r="150" spans="1:14" ht="12.75" customHeight="1" hidden="1">
      <c r="A150" s="22"/>
      <c r="B150" s="63" t="s">
        <v>150</v>
      </c>
      <c r="C150" s="12" t="s">
        <v>36</v>
      </c>
      <c r="D150" s="7" t="s">
        <v>30</v>
      </c>
      <c r="E150" s="26">
        <f>19.4*1.15*1.25</f>
        <v>27.887499999999996</v>
      </c>
      <c r="F150" s="26">
        <v>6.3</v>
      </c>
      <c r="G150" s="23">
        <f>E150*F150</f>
        <v>175.69124999999997</v>
      </c>
      <c r="H150" s="24">
        <f>G150*H10+G151*H10</f>
        <v>1067.862285</v>
      </c>
      <c r="I150" s="23">
        <f>ROUND(H150*1.25,2)</f>
        <v>1334.83</v>
      </c>
      <c r="J150" s="21"/>
      <c r="K150" s="23">
        <f>ROUND(J150*1.25,2)</f>
        <v>0</v>
      </c>
      <c r="L150" s="21"/>
      <c r="M150" s="23">
        <f>ROUND(L150*1.25,2)</f>
        <v>0</v>
      </c>
      <c r="N150" s="21"/>
    </row>
    <row r="151" spans="1:14" ht="12.75" customHeight="1" hidden="1">
      <c r="A151" s="22"/>
      <c r="B151" s="63"/>
      <c r="C151" s="12"/>
      <c r="D151" s="7" t="s">
        <v>38</v>
      </c>
      <c r="E151" s="26">
        <f>21.8*1.15*1.25</f>
        <v>31.3375</v>
      </c>
      <c r="F151" s="26">
        <v>6.3</v>
      </c>
      <c r="G151" s="23">
        <f>E151*F151</f>
        <v>197.42624999999998</v>
      </c>
      <c r="H151" s="24"/>
      <c r="I151" s="23"/>
      <c r="J151" s="21"/>
      <c r="K151" s="23"/>
      <c r="L151" s="21"/>
      <c r="M151" s="23"/>
      <c r="N151" s="21"/>
    </row>
    <row r="152" spans="1:14" ht="12.75" customHeight="1" hidden="1">
      <c r="A152" s="22"/>
      <c r="B152" s="63"/>
      <c r="C152" s="12"/>
      <c r="D152" s="12"/>
      <c r="E152" s="8"/>
      <c r="F152" s="26"/>
      <c r="G152" s="23"/>
      <c r="H152" s="24"/>
      <c r="I152" s="23"/>
      <c r="J152" s="21"/>
      <c r="K152" s="23"/>
      <c r="L152" s="21"/>
      <c r="M152" s="23"/>
      <c r="N152" s="21"/>
    </row>
    <row r="153" spans="1:14" ht="12.75" customHeight="1" hidden="1">
      <c r="A153" s="22"/>
      <c r="B153" s="63" t="s">
        <v>151</v>
      </c>
      <c r="C153" s="12" t="s">
        <v>140</v>
      </c>
      <c r="D153" s="7" t="s">
        <v>30</v>
      </c>
      <c r="E153" s="26">
        <f>19.4*1.15*1.25</f>
        <v>27.887499999999996</v>
      </c>
      <c r="F153" s="26">
        <v>7.4</v>
      </c>
      <c r="G153" s="23">
        <f>E153*F153</f>
        <v>206.36749999999998</v>
      </c>
      <c r="H153" s="24">
        <f>G153*H10+G154*H10</f>
        <v>1254.31443</v>
      </c>
      <c r="I153" s="23">
        <f>ROUND(H153*1.25,2)</f>
        <v>1567.89</v>
      </c>
      <c r="J153" s="21"/>
      <c r="K153" s="23">
        <f>ROUND(J153*1.25,2)</f>
        <v>0</v>
      </c>
      <c r="L153" s="21"/>
      <c r="M153" s="23">
        <f>ROUND(L153*1.25,2)</f>
        <v>0</v>
      </c>
      <c r="N153" s="21"/>
    </row>
    <row r="154" spans="1:14" ht="12.75" customHeight="1" hidden="1">
      <c r="A154" s="22"/>
      <c r="B154" s="63"/>
      <c r="C154" s="12"/>
      <c r="D154" s="7" t="s">
        <v>38</v>
      </c>
      <c r="E154" s="26">
        <f>21.8*1.15*1.25</f>
        <v>31.3375</v>
      </c>
      <c r="F154" s="26">
        <v>7.4</v>
      </c>
      <c r="G154" s="23">
        <f>E154*F154</f>
        <v>231.8975</v>
      </c>
      <c r="H154" s="24"/>
      <c r="I154" s="23"/>
      <c r="J154" s="21"/>
      <c r="K154" s="23"/>
      <c r="L154" s="21"/>
      <c r="M154" s="23"/>
      <c r="N154" s="21"/>
    </row>
    <row r="155" spans="1:14" ht="12.75" customHeight="1" hidden="1">
      <c r="A155" s="22"/>
      <c r="B155" s="63"/>
      <c r="C155" s="12"/>
      <c r="D155" s="12"/>
      <c r="E155" s="8"/>
      <c r="F155" s="26"/>
      <c r="G155" s="23"/>
      <c r="H155" s="24"/>
      <c r="I155" s="23"/>
      <c r="J155" s="21"/>
      <c r="K155" s="23"/>
      <c r="L155" s="21"/>
      <c r="M155" s="23"/>
      <c r="N155" s="21"/>
    </row>
    <row r="156" spans="1:14" ht="12.75" customHeight="1" hidden="1">
      <c r="A156" s="22"/>
      <c r="B156" s="37" t="s">
        <v>152</v>
      </c>
      <c r="C156" s="12" t="s">
        <v>36</v>
      </c>
      <c r="D156" s="7" t="s">
        <v>30</v>
      </c>
      <c r="E156" s="26">
        <f>19.4*1.15*1.25</f>
        <v>27.887499999999996</v>
      </c>
      <c r="F156" s="26">
        <v>9.1</v>
      </c>
      <c r="G156" s="23">
        <f>E156*F156</f>
        <v>253.77624999999995</v>
      </c>
      <c r="H156" s="24">
        <f>G156*H10+G157*H10</f>
        <v>1542.467745</v>
      </c>
      <c r="I156" s="23">
        <f>ROUND(H156*1.25,2)</f>
        <v>1928.08</v>
      </c>
      <c r="J156" s="21"/>
      <c r="K156" s="23">
        <f>ROUND(J156*1.25,2)</f>
        <v>0</v>
      </c>
      <c r="L156" s="21"/>
      <c r="M156" s="23">
        <f>ROUND(L156*1.25,2)</f>
        <v>0</v>
      </c>
      <c r="N156" s="21"/>
    </row>
    <row r="157" spans="1:14" ht="12.75" customHeight="1" hidden="1">
      <c r="A157" s="22"/>
      <c r="C157" s="12"/>
      <c r="D157" s="7" t="s">
        <v>38</v>
      </c>
      <c r="E157" s="26">
        <f>21.8*1.15*1.25</f>
        <v>31.3375</v>
      </c>
      <c r="F157" s="26">
        <v>9.1</v>
      </c>
      <c r="G157" s="23">
        <f>E157*F157</f>
        <v>285.17125</v>
      </c>
      <c r="H157" s="27"/>
      <c r="I157" s="23"/>
      <c r="J157" s="21"/>
      <c r="K157" s="23"/>
      <c r="L157" s="21"/>
      <c r="M157" s="23"/>
      <c r="N157" s="21"/>
    </row>
    <row r="158" spans="1:14" ht="9.75" customHeight="1" hidden="1">
      <c r="A158" s="22"/>
      <c r="C158" s="12"/>
      <c r="D158" s="7"/>
      <c r="E158" s="8"/>
      <c r="F158" s="26"/>
      <c r="G158" s="27"/>
      <c r="H158" s="28"/>
      <c r="I158" s="23"/>
      <c r="J158" s="21"/>
      <c r="K158" s="23"/>
      <c r="L158" s="21"/>
      <c r="M158" s="23"/>
      <c r="N158" s="21"/>
    </row>
    <row r="159" spans="1:14" ht="12.75" customHeight="1" hidden="1">
      <c r="A159" s="22" t="s">
        <v>153</v>
      </c>
      <c r="B159" s="20" t="s">
        <v>154</v>
      </c>
      <c r="C159" s="12" t="s">
        <v>36</v>
      </c>
      <c r="D159" s="7" t="s">
        <v>30</v>
      </c>
      <c r="E159" s="26">
        <f>10000/166*1.15*1.3*$E$10</f>
        <v>99.06626506024097</v>
      </c>
      <c r="F159" s="26">
        <v>1.8</v>
      </c>
      <c r="G159" s="23">
        <f>E159*F159</f>
        <v>178.31927710843374</v>
      </c>
      <c r="H159" s="24">
        <f>G159*H10+G160*H10</f>
        <v>1071.7345192771086</v>
      </c>
      <c r="I159" s="23">
        <f>ROUND(H159*1.25,0)</f>
        <v>1340</v>
      </c>
      <c r="J159" s="21"/>
      <c r="K159" s="23">
        <f>ROUND(J159*1.25,0)</f>
        <v>0</v>
      </c>
      <c r="L159" s="21"/>
      <c r="M159" s="23">
        <f>ROUND(L159*1.25,0)</f>
        <v>0</v>
      </c>
      <c r="N159" s="21"/>
    </row>
    <row r="160" spans="1:14" ht="12.75" customHeight="1" hidden="1">
      <c r="A160" s="22"/>
      <c r="B160" t="s">
        <v>155</v>
      </c>
      <c r="C160" s="12"/>
      <c r="D160" s="7" t="s">
        <v>38</v>
      </c>
      <c r="E160" s="26">
        <f>11000/166*1.15*1.3*$E$10</f>
        <v>108.97289156626509</v>
      </c>
      <c r="F160" s="26">
        <v>1.8</v>
      </c>
      <c r="G160" s="23">
        <f>E160*F160</f>
        <v>196.15120481927715</v>
      </c>
      <c r="H160" s="24"/>
      <c r="I160" s="23"/>
      <c r="J160" s="21"/>
      <c r="K160" s="23"/>
      <c r="L160" s="21"/>
      <c r="M160" s="23"/>
      <c r="N160" s="21"/>
    </row>
    <row r="161" spans="1:14" ht="11.25" customHeight="1" hidden="1">
      <c r="A161" s="22"/>
      <c r="C161" s="12"/>
      <c r="D161" s="25"/>
      <c r="E161" s="8"/>
      <c r="F161" s="26"/>
      <c r="G161" s="23"/>
      <c r="H161" s="24"/>
      <c r="I161" s="23"/>
      <c r="J161" s="21"/>
      <c r="K161" s="23"/>
      <c r="L161" s="21"/>
      <c r="M161" s="23"/>
      <c r="N161" s="21"/>
    </row>
    <row r="162" spans="1:14" ht="12.75" customHeight="1" hidden="1">
      <c r="A162" s="22" t="s">
        <v>156</v>
      </c>
      <c r="B162" t="s">
        <v>157</v>
      </c>
      <c r="C162" s="12" t="s">
        <v>158</v>
      </c>
      <c r="D162" s="7" t="s">
        <v>30</v>
      </c>
      <c r="E162" s="26">
        <f>10000/166*1.15*1.3*$E$10</f>
        <v>99.06626506024097</v>
      </c>
      <c r="F162" s="26">
        <v>0.72</v>
      </c>
      <c r="G162" s="23">
        <f>E162*F162</f>
        <v>71.3277108433735</v>
      </c>
      <c r="H162" s="24">
        <f>G162*H10+G163*H10</f>
        <v>428.69380771084343</v>
      </c>
      <c r="I162" s="23">
        <f>ROUND(H162*1.25,0)</f>
        <v>536</v>
      </c>
      <c r="J162" s="21"/>
      <c r="K162" s="23">
        <f>ROUND(J162*1.25,0)</f>
        <v>0</v>
      </c>
      <c r="L162" s="21"/>
      <c r="M162" s="23">
        <f>ROUND(L162*1.25,0)</f>
        <v>0</v>
      </c>
      <c r="N162" s="21"/>
    </row>
    <row r="163" spans="1:14" ht="12.75" customHeight="1" hidden="1">
      <c r="A163" s="22"/>
      <c r="B163" t="s">
        <v>159</v>
      </c>
      <c r="C163" s="12" t="s">
        <v>160</v>
      </c>
      <c r="D163" s="7" t="s">
        <v>38</v>
      </c>
      <c r="E163" s="26">
        <f>11000/166*1.15*1.3*$E$10</f>
        <v>108.97289156626509</v>
      </c>
      <c r="F163" s="26">
        <v>0.72</v>
      </c>
      <c r="G163" s="23">
        <f>E163*F163</f>
        <v>78.46048192771086</v>
      </c>
      <c r="H163" s="24"/>
      <c r="I163" s="23"/>
      <c r="J163" s="21"/>
      <c r="K163" s="23"/>
      <c r="L163" s="21"/>
      <c r="M163" s="23"/>
      <c r="N163" s="21"/>
    </row>
    <row r="164" spans="1:14" ht="9" customHeight="1" hidden="1">
      <c r="A164" s="29"/>
      <c r="B164" s="30"/>
      <c r="C164" s="17"/>
      <c r="D164" s="31"/>
      <c r="E164" s="16"/>
      <c r="F164" s="70"/>
      <c r="G164" s="32"/>
      <c r="H164" s="36"/>
      <c r="I164" s="32"/>
      <c r="J164" s="33"/>
      <c r="K164" s="32"/>
      <c r="L164" s="33"/>
      <c r="M164" s="32"/>
      <c r="N164" s="33"/>
    </row>
    <row r="165" spans="1:14" ht="26.25" customHeight="1">
      <c r="A165" s="1" t="s">
        <v>164</v>
      </c>
      <c r="B165" s="1"/>
      <c r="C165" s="1"/>
      <c r="D165" s="1"/>
      <c r="E165" s="61"/>
      <c r="F165" s="61"/>
      <c r="G165" s="71"/>
      <c r="H165" s="71"/>
      <c r="I165" s="72"/>
      <c r="J165" s="73"/>
      <c r="K165" s="72"/>
      <c r="L165" s="73"/>
      <c r="M165" s="72"/>
      <c r="N165" s="73"/>
    </row>
    <row r="166" spans="5:14" ht="13.5" thickBot="1">
      <c r="E166" s="74"/>
      <c r="F166" s="74"/>
      <c r="G166" s="28"/>
      <c r="H166" s="28"/>
      <c r="I166" s="28"/>
      <c r="J166" s="20"/>
      <c r="K166" s="28"/>
      <c r="L166" s="148">
        <v>0.5</v>
      </c>
      <c r="M166" s="1"/>
      <c r="N166" s="148">
        <v>0.4</v>
      </c>
    </row>
    <row r="167" spans="1:14" ht="13.5" thickTop="1">
      <c r="A167" s="121"/>
      <c r="B167" s="122" t="s">
        <v>1</v>
      </c>
      <c r="C167" s="92" t="s">
        <v>2</v>
      </c>
      <c r="D167" s="93" t="s">
        <v>165</v>
      </c>
      <c r="E167" s="123" t="s">
        <v>4</v>
      </c>
      <c r="F167" s="124" t="s">
        <v>5</v>
      </c>
      <c r="G167" s="125" t="s">
        <v>6</v>
      </c>
      <c r="H167" s="126" t="s">
        <v>166</v>
      </c>
      <c r="I167" s="127" t="s">
        <v>8</v>
      </c>
      <c r="J167" s="128"/>
      <c r="K167" s="127" t="s">
        <v>8</v>
      </c>
      <c r="L167" s="128"/>
      <c r="M167" s="127" t="s">
        <v>8</v>
      </c>
      <c r="N167" s="128"/>
    </row>
    <row r="168" spans="1:14" ht="12.75">
      <c r="A168" s="129"/>
      <c r="B168" s="89" t="s">
        <v>9</v>
      </c>
      <c r="C168" s="6" t="s">
        <v>167</v>
      </c>
      <c r="D168" s="7" t="s">
        <v>168</v>
      </c>
      <c r="E168" s="130" t="s">
        <v>12</v>
      </c>
      <c r="F168" s="40" t="s">
        <v>13</v>
      </c>
      <c r="G168" s="88" t="s">
        <v>14</v>
      </c>
      <c r="H168" s="9" t="s">
        <v>169</v>
      </c>
      <c r="I168" s="10" t="s">
        <v>16</v>
      </c>
      <c r="J168" s="131" t="s">
        <v>17</v>
      </c>
      <c r="K168" s="10" t="s">
        <v>16</v>
      </c>
      <c r="L168" s="131" t="s">
        <v>17</v>
      </c>
      <c r="M168" s="10" t="s">
        <v>16</v>
      </c>
      <c r="N168" s="131" t="s">
        <v>17</v>
      </c>
    </row>
    <row r="169" spans="1:14" ht="12.75">
      <c r="A169" s="129"/>
      <c r="B169" s="5"/>
      <c r="C169" s="6" t="s">
        <v>170</v>
      </c>
      <c r="D169" s="7"/>
      <c r="E169" s="130" t="s">
        <v>19</v>
      </c>
      <c r="F169" s="40" t="s">
        <v>171</v>
      </c>
      <c r="G169" s="88" t="s">
        <v>21</v>
      </c>
      <c r="H169" s="12" t="s">
        <v>19</v>
      </c>
      <c r="I169" s="12" t="s">
        <v>22</v>
      </c>
      <c r="J169" s="132" t="s">
        <v>23</v>
      </c>
      <c r="K169" s="12" t="s">
        <v>22</v>
      </c>
      <c r="L169" s="132" t="s">
        <v>23</v>
      </c>
      <c r="M169" s="12" t="s">
        <v>22</v>
      </c>
      <c r="N169" s="132" t="s">
        <v>23</v>
      </c>
    </row>
    <row r="170" spans="1:14" ht="12.75">
      <c r="A170" s="133"/>
      <c r="B170" s="14"/>
      <c r="C170" s="33"/>
      <c r="D170" s="15"/>
      <c r="E170" s="75"/>
      <c r="F170" s="76" t="s">
        <v>24</v>
      </c>
      <c r="G170" s="77" t="s">
        <v>19</v>
      </c>
      <c r="H170" s="147">
        <f>1+0.1+0.342+1.565</f>
        <v>3.007</v>
      </c>
      <c r="I170" s="17" t="s">
        <v>25</v>
      </c>
      <c r="J170" s="134" t="s">
        <v>26</v>
      </c>
      <c r="K170" s="17" t="s">
        <v>25</v>
      </c>
      <c r="L170" s="134" t="s">
        <v>26</v>
      </c>
      <c r="M170" s="17" t="s">
        <v>25</v>
      </c>
      <c r="N170" s="134" t="s">
        <v>26</v>
      </c>
    </row>
    <row r="171" spans="1:14" ht="12.75">
      <c r="A171" s="135"/>
      <c r="B171" s="2"/>
      <c r="C171" s="79"/>
      <c r="D171" s="80"/>
      <c r="E171" s="81"/>
      <c r="F171" s="66"/>
      <c r="G171" s="82"/>
      <c r="H171" s="83"/>
      <c r="I171" s="82"/>
      <c r="J171" s="136"/>
      <c r="K171" s="82"/>
      <c r="L171" s="136"/>
      <c r="M171" s="82"/>
      <c r="N171" s="136"/>
    </row>
    <row r="172" spans="1:14" ht="12.75" outlineLevel="1">
      <c r="A172" s="135" t="s">
        <v>172</v>
      </c>
      <c r="B172" s="21" t="s">
        <v>173</v>
      </c>
      <c r="C172" s="12" t="s">
        <v>29</v>
      </c>
      <c r="D172" s="7" t="s">
        <v>38</v>
      </c>
      <c r="E172" s="26">
        <f>'[1]ФОТ'!$AB$229</f>
        <v>193.377461928934</v>
      </c>
      <c r="F172" s="78">
        <v>2.55</v>
      </c>
      <c r="G172" s="23">
        <f>E172*F172</f>
        <v>493.11252791878167</v>
      </c>
      <c r="H172" s="34">
        <f>G172*H170+G173*H170</f>
        <v>3175.09982492132</v>
      </c>
      <c r="I172" s="23">
        <f>ROUND(H172*1.25,0)</f>
        <v>3969</v>
      </c>
      <c r="J172" s="132"/>
      <c r="K172" s="149">
        <f>I172*$L$166</f>
        <v>1984.5</v>
      </c>
      <c r="L172" s="150">
        <f>J172*$L$166</f>
        <v>0</v>
      </c>
      <c r="M172" s="149">
        <f>I172*$N$166</f>
        <v>1587.6000000000001</v>
      </c>
      <c r="N172" s="150">
        <f>J172*$N$166</f>
        <v>0</v>
      </c>
    </row>
    <row r="173" spans="1:14" ht="12.75" outlineLevel="1">
      <c r="A173" s="135"/>
      <c r="B173" s="21" t="s">
        <v>174</v>
      </c>
      <c r="C173" s="12"/>
      <c r="D173" s="7" t="s">
        <v>32</v>
      </c>
      <c r="E173" s="26">
        <f>'[1]ФОТ'!$AB$230</f>
        <v>220.7020812182741</v>
      </c>
      <c r="F173" s="78">
        <v>2.55</v>
      </c>
      <c r="G173" s="23">
        <f>E173*F173</f>
        <v>562.7903071065989</v>
      </c>
      <c r="H173" s="34"/>
      <c r="I173" s="23"/>
      <c r="J173" s="132"/>
      <c r="K173" s="149">
        <f aca="true" t="shared" si="2" ref="K173:K236">I173*$L$166</f>
        <v>0</v>
      </c>
      <c r="L173" s="150">
        <f aca="true" t="shared" si="3" ref="L173:L236">J173*$L$166</f>
        <v>0</v>
      </c>
      <c r="M173" s="149">
        <f aca="true" t="shared" si="4" ref="M173:M236">I173*$N$166</f>
        <v>0</v>
      </c>
      <c r="N173" s="150">
        <f aca="true" t="shared" si="5" ref="N173:N236">J173*$N$166</f>
        <v>0</v>
      </c>
    </row>
    <row r="174" spans="1:14" ht="12.75" outlineLevel="1">
      <c r="A174" s="135"/>
      <c r="B174" s="21" t="s">
        <v>175</v>
      </c>
      <c r="C174" s="12"/>
      <c r="D174" s="18"/>
      <c r="E174" s="8"/>
      <c r="F174" s="78"/>
      <c r="G174" s="23"/>
      <c r="H174" s="34"/>
      <c r="I174" s="23"/>
      <c r="J174" s="132"/>
      <c r="K174" s="149">
        <f t="shared" si="2"/>
        <v>0</v>
      </c>
      <c r="L174" s="150">
        <f t="shared" si="3"/>
        <v>0</v>
      </c>
      <c r="M174" s="149">
        <f t="shared" si="4"/>
        <v>0</v>
      </c>
      <c r="N174" s="150">
        <f t="shared" si="5"/>
        <v>0</v>
      </c>
    </row>
    <row r="175" spans="1:14" ht="12.75" outlineLevel="1">
      <c r="A175" s="135"/>
      <c r="B175" s="21"/>
      <c r="C175" s="12"/>
      <c r="D175" s="18"/>
      <c r="E175" s="8"/>
      <c r="F175" s="78"/>
      <c r="G175" s="23"/>
      <c r="H175" s="34"/>
      <c r="I175" s="23"/>
      <c r="J175" s="132"/>
      <c r="K175" s="149">
        <f t="shared" si="2"/>
        <v>0</v>
      </c>
      <c r="L175" s="150">
        <f t="shared" si="3"/>
        <v>0</v>
      </c>
      <c r="M175" s="149">
        <f t="shared" si="4"/>
        <v>0</v>
      </c>
      <c r="N175" s="150">
        <f t="shared" si="5"/>
        <v>0</v>
      </c>
    </row>
    <row r="176" spans="1:14" ht="12.75" outlineLevel="1">
      <c r="A176" s="135" t="s">
        <v>176</v>
      </c>
      <c r="B176" s="21" t="s">
        <v>177</v>
      </c>
      <c r="C176" s="12" t="s">
        <v>36</v>
      </c>
      <c r="D176" s="7" t="s">
        <v>38</v>
      </c>
      <c r="E176" s="26">
        <f>E172</f>
        <v>193.377461928934</v>
      </c>
      <c r="F176" s="26">
        <v>3.76</v>
      </c>
      <c r="G176" s="23">
        <f>E176*F176</f>
        <v>727.0992568527918</v>
      </c>
      <c r="H176" s="34">
        <f>G176*$H$170</f>
        <v>2186.387465356345</v>
      </c>
      <c r="I176" s="23">
        <f>ROUND(H176*1.25,0)</f>
        <v>2733</v>
      </c>
      <c r="J176" s="132"/>
      <c r="K176" s="149">
        <f t="shared" si="2"/>
        <v>1366.5</v>
      </c>
      <c r="L176" s="150">
        <f t="shared" si="3"/>
        <v>0</v>
      </c>
      <c r="M176" s="149">
        <f t="shared" si="4"/>
        <v>1093.2</v>
      </c>
      <c r="N176" s="150">
        <f t="shared" si="5"/>
        <v>0</v>
      </c>
    </row>
    <row r="177" spans="1:14" ht="12.75" outlineLevel="1">
      <c r="A177" s="135"/>
      <c r="B177" s="21" t="s">
        <v>178</v>
      </c>
      <c r="C177" s="12"/>
      <c r="D177" s="18"/>
      <c r="E177" s="8"/>
      <c r="F177" s="78"/>
      <c r="G177" s="23"/>
      <c r="H177" s="34"/>
      <c r="I177" s="23"/>
      <c r="J177" s="132"/>
      <c r="K177" s="149">
        <f t="shared" si="2"/>
        <v>0</v>
      </c>
      <c r="L177" s="150">
        <f t="shared" si="3"/>
        <v>0</v>
      </c>
      <c r="M177" s="149">
        <f t="shared" si="4"/>
        <v>0</v>
      </c>
      <c r="N177" s="150">
        <f t="shared" si="5"/>
        <v>0</v>
      </c>
    </row>
    <row r="178" spans="1:14" ht="12.75" outlineLevel="1">
      <c r="A178" s="135"/>
      <c r="B178" s="21"/>
      <c r="C178" s="12"/>
      <c r="D178" s="18"/>
      <c r="E178" s="8"/>
      <c r="F178" s="78"/>
      <c r="G178" s="23"/>
      <c r="H178" s="34"/>
      <c r="I178" s="23"/>
      <c r="J178" s="137"/>
      <c r="K178" s="149">
        <f t="shared" si="2"/>
        <v>0</v>
      </c>
      <c r="L178" s="150">
        <f t="shared" si="3"/>
        <v>0</v>
      </c>
      <c r="M178" s="149">
        <f t="shared" si="4"/>
        <v>0</v>
      </c>
      <c r="N178" s="150">
        <f t="shared" si="5"/>
        <v>0</v>
      </c>
    </row>
    <row r="179" spans="1:14" ht="12.75" outlineLevel="1">
      <c r="A179" s="135" t="s">
        <v>179</v>
      </c>
      <c r="B179" s="21" t="s">
        <v>173</v>
      </c>
      <c r="C179" s="12" t="s">
        <v>36</v>
      </c>
      <c r="D179" s="7" t="s">
        <v>38</v>
      </c>
      <c r="E179" s="26">
        <f>E176</f>
        <v>193.377461928934</v>
      </c>
      <c r="F179" s="78">
        <v>4.24</v>
      </c>
      <c r="G179" s="23">
        <f>E179*F179</f>
        <v>819.9204385786802</v>
      </c>
      <c r="H179" s="34">
        <f>G179*H170+G180*H170</f>
        <v>5279.381669673097</v>
      </c>
      <c r="I179" s="23">
        <f>ROUND(H179*1.25,0)</f>
        <v>6599</v>
      </c>
      <c r="J179" s="132"/>
      <c r="K179" s="149">
        <f t="shared" si="2"/>
        <v>3299.5</v>
      </c>
      <c r="L179" s="150">
        <f t="shared" si="3"/>
        <v>0</v>
      </c>
      <c r="M179" s="149">
        <f t="shared" si="4"/>
        <v>2639.6000000000004</v>
      </c>
      <c r="N179" s="150">
        <f t="shared" si="5"/>
        <v>0</v>
      </c>
    </row>
    <row r="180" spans="1:14" ht="12.75" outlineLevel="1">
      <c r="A180" s="135"/>
      <c r="B180" s="21" t="s">
        <v>180</v>
      </c>
      <c r="C180" s="12"/>
      <c r="D180" s="7" t="s">
        <v>32</v>
      </c>
      <c r="E180" s="26">
        <f>E173</f>
        <v>220.7020812182741</v>
      </c>
      <c r="F180" s="78">
        <v>4.24</v>
      </c>
      <c r="G180" s="23">
        <f>E180*F180</f>
        <v>935.7768243654822</v>
      </c>
      <c r="H180" s="34"/>
      <c r="I180" s="23"/>
      <c r="J180" s="132"/>
      <c r="K180" s="149">
        <f t="shared" si="2"/>
        <v>0</v>
      </c>
      <c r="L180" s="150">
        <f t="shared" si="3"/>
        <v>0</v>
      </c>
      <c r="M180" s="149">
        <f t="shared" si="4"/>
        <v>0</v>
      </c>
      <c r="N180" s="150">
        <f t="shared" si="5"/>
        <v>0</v>
      </c>
    </row>
    <row r="181" spans="1:14" ht="12.75" outlineLevel="1">
      <c r="A181" s="135"/>
      <c r="B181" s="21" t="s">
        <v>175</v>
      </c>
      <c r="C181" s="12"/>
      <c r="D181" s="18"/>
      <c r="E181" s="8"/>
      <c r="F181" s="78"/>
      <c r="G181" s="23"/>
      <c r="H181" s="34"/>
      <c r="I181" s="23"/>
      <c r="J181" s="132"/>
      <c r="K181" s="149">
        <f t="shared" si="2"/>
        <v>0</v>
      </c>
      <c r="L181" s="150">
        <f t="shared" si="3"/>
        <v>0</v>
      </c>
      <c r="M181" s="149">
        <f t="shared" si="4"/>
        <v>0</v>
      </c>
      <c r="N181" s="150">
        <f t="shared" si="5"/>
        <v>0</v>
      </c>
    </row>
    <row r="182" spans="1:14" ht="12.75" outlineLevel="1">
      <c r="A182" s="135"/>
      <c r="B182" s="21"/>
      <c r="C182" s="12"/>
      <c r="D182" s="18"/>
      <c r="E182" s="8"/>
      <c r="F182" s="78"/>
      <c r="G182" s="23"/>
      <c r="H182" s="34"/>
      <c r="I182" s="23"/>
      <c r="J182" s="132"/>
      <c r="K182" s="149">
        <f t="shared" si="2"/>
        <v>0</v>
      </c>
      <c r="L182" s="150">
        <f t="shared" si="3"/>
        <v>0</v>
      </c>
      <c r="M182" s="149">
        <f t="shared" si="4"/>
        <v>0</v>
      </c>
      <c r="N182" s="150">
        <f t="shared" si="5"/>
        <v>0</v>
      </c>
    </row>
    <row r="183" spans="1:14" ht="12.75" outlineLevel="1">
      <c r="A183" s="135" t="s">
        <v>181</v>
      </c>
      <c r="B183" s="21" t="s">
        <v>177</v>
      </c>
      <c r="C183" s="12" t="s">
        <v>36</v>
      </c>
      <c r="D183" s="7" t="s">
        <v>38</v>
      </c>
      <c r="E183" s="26">
        <f>E179</f>
        <v>193.377461928934</v>
      </c>
      <c r="F183" s="26">
        <v>6.26</v>
      </c>
      <c r="G183" s="23">
        <f>E183*F183</f>
        <v>1210.5429116751268</v>
      </c>
      <c r="H183" s="34">
        <f>G183*H170</f>
        <v>3640.102535407106</v>
      </c>
      <c r="I183" s="23">
        <f>ROUND(H183*1.25,0)</f>
        <v>4550</v>
      </c>
      <c r="J183" s="132"/>
      <c r="K183" s="149">
        <f t="shared" si="2"/>
        <v>2275</v>
      </c>
      <c r="L183" s="150">
        <f t="shared" si="3"/>
        <v>0</v>
      </c>
      <c r="M183" s="149">
        <f t="shared" si="4"/>
        <v>1820</v>
      </c>
      <c r="N183" s="150">
        <f t="shared" si="5"/>
        <v>0</v>
      </c>
    </row>
    <row r="184" spans="1:14" ht="12.75" outlineLevel="1">
      <c r="A184" s="135"/>
      <c r="B184" s="21" t="s">
        <v>178</v>
      </c>
      <c r="C184" s="12"/>
      <c r="D184" s="18"/>
      <c r="E184" s="8"/>
      <c r="F184" s="78"/>
      <c r="G184" s="23"/>
      <c r="H184" s="34"/>
      <c r="I184" s="23"/>
      <c r="J184" s="132"/>
      <c r="K184" s="149">
        <f t="shared" si="2"/>
        <v>0</v>
      </c>
      <c r="L184" s="150">
        <f t="shared" si="3"/>
        <v>0</v>
      </c>
      <c r="M184" s="149">
        <f t="shared" si="4"/>
        <v>0</v>
      </c>
      <c r="N184" s="150">
        <f t="shared" si="5"/>
        <v>0</v>
      </c>
    </row>
    <row r="185" spans="1:14" ht="12.75" outlineLevel="1">
      <c r="A185" s="138"/>
      <c r="B185" s="21"/>
      <c r="C185" s="12"/>
      <c r="D185" s="18"/>
      <c r="E185" s="8"/>
      <c r="F185" s="78"/>
      <c r="G185" s="23"/>
      <c r="H185" s="34"/>
      <c r="I185" s="23"/>
      <c r="J185" s="104"/>
      <c r="K185" s="149">
        <f t="shared" si="2"/>
        <v>0</v>
      </c>
      <c r="L185" s="150">
        <f t="shared" si="3"/>
        <v>0</v>
      </c>
      <c r="M185" s="149">
        <f t="shared" si="4"/>
        <v>0</v>
      </c>
      <c r="N185" s="150">
        <f t="shared" si="5"/>
        <v>0</v>
      </c>
    </row>
    <row r="186" spans="1:14" ht="12.75" outlineLevel="1">
      <c r="A186" s="138" t="s">
        <v>182</v>
      </c>
      <c r="B186" s="21" t="s">
        <v>183</v>
      </c>
      <c r="C186" s="12" t="s">
        <v>117</v>
      </c>
      <c r="D186" s="7" t="s">
        <v>38</v>
      </c>
      <c r="E186" s="26">
        <f>E183</f>
        <v>193.377461928934</v>
      </c>
      <c r="F186" s="78">
        <v>6</v>
      </c>
      <c r="G186" s="23">
        <f>E186*F186</f>
        <v>1160.2647715736039</v>
      </c>
      <c r="H186" s="34">
        <f>G186*$H$170+G187*$H$170</f>
        <v>7470.823117461929</v>
      </c>
      <c r="I186" s="23">
        <f>ROUND(H186*1.25,0)</f>
        <v>9339</v>
      </c>
      <c r="J186" s="104"/>
      <c r="K186" s="149">
        <f t="shared" si="2"/>
        <v>4669.5</v>
      </c>
      <c r="L186" s="150">
        <f t="shared" si="3"/>
        <v>0</v>
      </c>
      <c r="M186" s="149">
        <f t="shared" si="4"/>
        <v>3735.6000000000004</v>
      </c>
      <c r="N186" s="150">
        <f t="shared" si="5"/>
        <v>0</v>
      </c>
    </row>
    <row r="187" spans="1:14" ht="12.75" outlineLevel="1">
      <c r="A187" s="138"/>
      <c r="B187" s="21"/>
      <c r="C187" s="12"/>
      <c r="D187" s="7" t="s">
        <v>32</v>
      </c>
      <c r="E187" s="26">
        <f>E180</f>
        <v>220.7020812182741</v>
      </c>
      <c r="F187" s="78">
        <v>6</v>
      </c>
      <c r="G187" s="23">
        <f>E187*F187</f>
        <v>1324.2124873096445</v>
      </c>
      <c r="H187" s="34"/>
      <c r="I187" s="23"/>
      <c r="J187" s="104"/>
      <c r="K187" s="149">
        <f t="shared" si="2"/>
        <v>0</v>
      </c>
      <c r="L187" s="150">
        <f t="shared" si="3"/>
        <v>0</v>
      </c>
      <c r="M187" s="149">
        <f t="shared" si="4"/>
        <v>0</v>
      </c>
      <c r="N187" s="150">
        <f t="shared" si="5"/>
        <v>0</v>
      </c>
    </row>
    <row r="188" spans="1:14" ht="12.75" outlineLevel="1">
      <c r="A188" s="138"/>
      <c r="B188" s="21"/>
      <c r="C188" s="12"/>
      <c r="D188" s="18"/>
      <c r="E188" s="8"/>
      <c r="F188" s="78"/>
      <c r="G188" s="23"/>
      <c r="H188" s="34"/>
      <c r="I188" s="23"/>
      <c r="J188" s="104"/>
      <c r="K188" s="149">
        <f t="shared" si="2"/>
        <v>0</v>
      </c>
      <c r="L188" s="150">
        <f t="shared" si="3"/>
        <v>0</v>
      </c>
      <c r="M188" s="149">
        <f t="shared" si="4"/>
        <v>0</v>
      </c>
      <c r="N188" s="150">
        <f t="shared" si="5"/>
        <v>0</v>
      </c>
    </row>
    <row r="189" spans="1:14" ht="12.75" outlineLevel="1">
      <c r="A189" s="138" t="s">
        <v>184</v>
      </c>
      <c r="B189" s="21" t="s">
        <v>185</v>
      </c>
      <c r="C189" s="12" t="s">
        <v>80</v>
      </c>
      <c r="D189" s="7" t="s">
        <v>38</v>
      </c>
      <c r="E189" s="26">
        <f>E186</f>
        <v>193.377461928934</v>
      </c>
      <c r="F189" s="78">
        <v>6</v>
      </c>
      <c r="G189" s="23">
        <f>E189*F189</f>
        <v>1160.2647715736039</v>
      </c>
      <c r="H189" s="34">
        <f>G189*H170+G190*H170</f>
        <v>7470.823117461929</v>
      </c>
      <c r="I189" s="23">
        <f>ROUND(H189*1.25,0)</f>
        <v>9339</v>
      </c>
      <c r="J189" s="104"/>
      <c r="K189" s="149">
        <f t="shared" si="2"/>
        <v>4669.5</v>
      </c>
      <c r="L189" s="150">
        <f t="shared" si="3"/>
        <v>0</v>
      </c>
      <c r="M189" s="149">
        <f t="shared" si="4"/>
        <v>3735.6000000000004</v>
      </c>
      <c r="N189" s="150">
        <f t="shared" si="5"/>
        <v>0</v>
      </c>
    </row>
    <row r="190" spans="1:14" ht="12.75" outlineLevel="1">
      <c r="A190" s="138"/>
      <c r="B190" s="21" t="s">
        <v>186</v>
      </c>
      <c r="C190" s="12"/>
      <c r="D190" s="7" t="s">
        <v>32</v>
      </c>
      <c r="E190" s="26">
        <f>E187</f>
        <v>220.7020812182741</v>
      </c>
      <c r="F190" s="78">
        <v>6</v>
      </c>
      <c r="G190" s="23">
        <f>E190*F190</f>
        <v>1324.2124873096445</v>
      </c>
      <c r="H190" s="34"/>
      <c r="I190" s="23"/>
      <c r="J190" s="104"/>
      <c r="K190" s="149">
        <f t="shared" si="2"/>
        <v>0</v>
      </c>
      <c r="L190" s="150">
        <f t="shared" si="3"/>
        <v>0</v>
      </c>
      <c r="M190" s="149">
        <f t="shared" si="4"/>
        <v>0</v>
      </c>
      <c r="N190" s="150">
        <f t="shared" si="5"/>
        <v>0</v>
      </c>
    </row>
    <row r="191" spans="1:14" ht="12.75" outlineLevel="1">
      <c r="A191" s="138"/>
      <c r="B191" s="21"/>
      <c r="C191" s="12"/>
      <c r="D191" s="18"/>
      <c r="E191" s="8"/>
      <c r="F191" s="78"/>
      <c r="G191" s="23"/>
      <c r="H191" s="34"/>
      <c r="I191" s="23"/>
      <c r="J191" s="104"/>
      <c r="K191" s="149">
        <f t="shared" si="2"/>
        <v>0</v>
      </c>
      <c r="L191" s="150">
        <f t="shared" si="3"/>
        <v>0</v>
      </c>
      <c r="M191" s="149">
        <f t="shared" si="4"/>
        <v>0</v>
      </c>
      <c r="N191" s="150">
        <f t="shared" si="5"/>
        <v>0</v>
      </c>
    </row>
    <row r="192" spans="1:14" ht="12.75" outlineLevel="1">
      <c r="A192" s="138" t="s">
        <v>187</v>
      </c>
      <c r="B192" s="21" t="s">
        <v>188</v>
      </c>
      <c r="C192" s="12" t="s">
        <v>36</v>
      </c>
      <c r="D192" s="7" t="s">
        <v>38</v>
      </c>
      <c r="E192" s="26">
        <f>E189</f>
        <v>193.377461928934</v>
      </c>
      <c r="F192" s="78">
        <v>3</v>
      </c>
      <c r="G192" s="23">
        <f>E192*F192</f>
        <v>580.1323857868019</v>
      </c>
      <c r="H192" s="34">
        <f>G192*$H$170+G193*$H$170</f>
        <v>3735.4115587309643</v>
      </c>
      <c r="I192" s="23">
        <f>ROUND(H192*1.25,0)</f>
        <v>4669</v>
      </c>
      <c r="J192" s="104"/>
      <c r="K192" s="149">
        <f t="shared" si="2"/>
        <v>2334.5</v>
      </c>
      <c r="L192" s="150">
        <f t="shared" si="3"/>
        <v>0</v>
      </c>
      <c r="M192" s="149">
        <f t="shared" si="4"/>
        <v>1867.6000000000001</v>
      </c>
      <c r="N192" s="150">
        <f t="shared" si="5"/>
        <v>0</v>
      </c>
    </row>
    <row r="193" spans="1:14" ht="12.75" outlineLevel="1">
      <c r="A193" s="138"/>
      <c r="B193" s="21"/>
      <c r="C193" s="12"/>
      <c r="D193" s="7" t="s">
        <v>32</v>
      </c>
      <c r="E193" s="26">
        <f>E190</f>
        <v>220.7020812182741</v>
      </c>
      <c r="F193" s="78">
        <v>3</v>
      </c>
      <c r="G193" s="23">
        <f>E193*F193</f>
        <v>662.1062436548223</v>
      </c>
      <c r="H193" s="34"/>
      <c r="I193" s="23"/>
      <c r="J193" s="104"/>
      <c r="K193" s="149">
        <f t="shared" si="2"/>
        <v>0</v>
      </c>
      <c r="L193" s="150">
        <f t="shared" si="3"/>
        <v>0</v>
      </c>
      <c r="M193" s="149">
        <f t="shared" si="4"/>
        <v>0</v>
      </c>
      <c r="N193" s="150">
        <f t="shared" si="5"/>
        <v>0</v>
      </c>
    </row>
    <row r="194" spans="1:14" ht="12.75" outlineLevel="1">
      <c r="A194" s="138"/>
      <c r="B194" s="21"/>
      <c r="C194" s="12"/>
      <c r="D194" s="7"/>
      <c r="E194" s="8"/>
      <c r="F194" s="78"/>
      <c r="G194" s="23"/>
      <c r="H194" s="34"/>
      <c r="I194" s="23"/>
      <c r="J194" s="104"/>
      <c r="K194" s="149">
        <f t="shared" si="2"/>
        <v>0</v>
      </c>
      <c r="L194" s="150">
        <f t="shared" si="3"/>
        <v>0</v>
      </c>
      <c r="M194" s="149">
        <f t="shared" si="4"/>
        <v>0</v>
      </c>
      <c r="N194" s="150">
        <f t="shared" si="5"/>
        <v>0</v>
      </c>
    </row>
    <row r="195" spans="1:14" ht="12.75" outlineLevel="1">
      <c r="A195" s="138" t="s">
        <v>189</v>
      </c>
      <c r="B195" s="21" t="s">
        <v>190</v>
      </c>
      <c r="C195" s="12" t="s">
        <v>36</v>
      </c>
      <c r="D195" s="7" t="s">
        <v>38</v>
      </c>
      <c r="E195" s="26">
        <f>E192</f>
        <v>193.377461928934</v>
      </c>
      <c r="F195" s="78">
        <v>6</v>
      </c>
      <c r="G195" s="23">
        <f>E195*F195</f>
        <v>1160.2647715736039</v>
      </c>
      <c r="H195" s="34">
        <f>G195*$H$170+G196*$H$170</f>
        <v>7470.823117461929</v>
      </c>
      <c r="I195" s="23">
        <f>ROUND(H195*1.25,0)</f>
        <v>9339</v>
      </c>
      <c r="J195" s="104"/>
      <c r="K195" s="149">
        <f t="shared" si="2"/>
        <v>4669.5</v>
      </c>
      <c r="L195" s="150">
        <f t="shared" si="3"/>
        <v>0</v>
      </c>
      <c r="M195" s="149">
        <f t="shared" si="4"/>
        <v>3735.6000000000004</v>
      </c>
      <c r="N195" s="150">
        <f t="shared" si="5"/>
        <v>0</v>
      </c>
    </row>
    <row r="196" spans="1:14" ht="12.75" outlineLevel="1">
      <c r="A196" s="138"/>
      <c r="B196" s="21"/>
      <c r="C196" s="12"/>
      <c r="D196" s="7" t="s">
        <v>32</v>
      </c>
      <c r="E196" s="26">
        <f>E193</f>
        <v>220.7020812182741</v>
      </c>
      <c r="F196" s="78">
        <v>6</v>
      </c>
      <c r="G196" s="23">
        <f>E196*F196</f>
        <v>1324.2124873096445</v>
      </c>
      <c r="H196" s="34"/>
      <c r="I196" s="23"/>
      <c r="J196" s="104"/>
      <c r="K196" s="149">
        <f t="shared" si="2"/>
        <v>0</v>
      </c>
      <c r="L196" s="150">
        <f t="shared" si="3"/>
        <v>0</v>
      </c>
      <c r="M196" s="149">
        <f t="shared" si="4"/>
        <v>0</v>
      </c>
      <c r="N196" s="150">
        <f t="shared" si="5"/>
        <v>0</v>
      </c>
    </row>
    <row r="197" spans="1:14" ht="12.75" outlineLevel="1">
      <c r="A197" s="138"/>
      <c r="B197" s="21"/>
      <c r="C197" s="12"/>
      <c r="D197" s="7"/>
      <c r="E197" s="8"/>
      <c r="F197" s="78"/>
      <c r="G197" s="23"/>
      <c r="H197" s="34"/>
      <c r="I197" s="23"/>
      <c r="J197" s="104"/>
      <c r="K197" s="149">
        <f t="shared" si="2"/>
        <v>0</v>
      </c>
      <c r="L197" s="150">
        <f t="shared" si="3"/>
        <v>0</v>
      </c>
      <c r="M197" s="149">
        <f t="shared" si="4"/>
        <v>0</v>
      </c>
      <c r="N197" s="150">
        <f t="shared" si="5"/>
        <v>0</v>
      </c>
    </row>
    <row r="198" spans="1:14" ht="12.75" outlineLevel="1">
      <c r="A198" s="138" t="s">
        <v>191</v>
      </c>
      <c r="B198" s="21" t="s">
        <v>192</v>
      </c>
      <c r="C198" s="12" t="s">
        <v>36</v>
      </c>
      <c r="D198" s="7" t="s">
        <v>38</v>
      </c>
      <c r="E198" s="26">
        <f>E195</f>
        <v>193.377461928934</v>
      </c>
      <c r="F198" s="78">
        <v>4.5</v>
      </c>
      <c r="G198" s="23">
        <f>E198*F198</f>
        <v>870.198578680203</v>
      </c>
      <c r="H198" s="34">
        <f>G198*$H$170+G199*$H$170</f>
        <v>5603.1173380964465</v>
      </c>
      <c r="I198" s="23">
        <f>ROUND(H198*1.25,0)</f>
        <v>7004</v>
      </c>
      <c r="J198" s="104"/>
      <c r="K198" s="149">
        <f t="shared" si="2"/>
        <v>3502</v>
      </c>
      <c r="L198" s="150">
        <f t="shared" si="3"/>
        <v>0</v>
      </c>
      <c r="M198" s="149">
        <f t="shared" si="4"/>
        <v>2801.6000000000004</v>
      </c>
      <c r="N198" s="150">
        <f t="shared" si="5"/>
        <v>0</v>
      </c>
    </row>
    <row r="199" spans="1:14" ht="12.75" outlineLevel="1">
      <c r="A199" s="138"/>
      <c r="B199" s="21" t="s">
        <v>193</v>
      </c>
      <c r="C199" s="12"/>
      <c r="D199" s="7" t="s">
        <v>32</v>
      </c>
      <c r="E199" s="26">
        <f>E196</f>
        <v>220.7020812182741</v>
      </c>
      <c r="F199" s="78">
        <v>4.5</v>
      </c>
      <c r="G199" s="23">
        <f>E199*F199</f>
        <v>993.1593654822334</v>
      </c>
      <c r="H199" s="34"/>
      <c r="I199" s="23"/>
      <c r="J199" s="104"/>
      <c r="K199" s="149">
        <f t="shared" si="2"/>
        <v>0</v>
      </c>
      <c r="L199" s="150">
        <f t="shared" si="3"/>
        <v>0</v>
      </c>
      <c r="M199" s="149">
        <f t="shared" si="4"/>
        <v>0</v>
      </c>
      <c r="N199" s="150">
        <f t="shared" si="5"/>
        <v>0</v>
      </c>
    </row>
    <row r="200" spans="1:14" ht="12.75" outlineLevel="1">
      <c r="A200" s="138"/>
      <c r="B200" s="21"/>
      <c r="C200" s="12"/>
      <c r="D200" s="18"/>
      <c r="E200" s="8"/>
      <c r="F200" s="78"/>
      <c r="G200" s="23"/>
      <c r="H200" s="34"/>
      <c r="I200" s="23"/>
      <c r="J200" s="104"/>
      <c r="K200" s="149">
        <f t="shared" si="2"/>
        <v>0</v>
      </c>
      <c r="L200" s="150">
        <f t="shared" si="3"/>
        <v>0</v>
      </c>
      <c r="M200" s="149">
        <f t="shared" si="4"/>
        <v>0</v>
      </c>
      <c r="N200" s="150">
        <f t="shared" si="5"/>
        <v>0</v>
      </c>
    </row>
    <row r="201" spans="1:14" ht="12.75" outlineLevel="1">
      <c r="A201" s="138" t="s">
        <v>194</v>
      </c>
      <c r="B201" s="21" t="s">
        <v>195</v>
      </c>
      <c r="C201" s="12" t="s">
        <v>134</v>
      </c>
      <c r="D201" s="7" t="s">
        <v>38</v>
      </c>
      <c r="E201" s="26">
        <f>E198</f>
        <v>193.377461928934</v>
      </c>
      <c r="F201" s="78">
        <v>1.75</v>
      </c>
      <c r="G201" s="23">
        <f>E201*F201</f>
        <v>338.4105583756345</v>
      </c>
      <c r="H201" s="34">
        <f>G201*$H$170+G202*$H$170</f>
        <v>2178.990075926396</v>
      </c>
      <c r="I201" s="23">
        <f>ROUND(H201*1.25,0)</f>
        <v>2724</v>
      </c>
      <c r="J201" s="104"/>
      <c r="K201" s="149">
        <f t="shared" si="2"/>
        <v>1362</v>
      </c>
      <c r="L201" s="150">
        <f t="shared" si="3"/>
        <v>0</v>
      </c>
      <c r="M201" s="149">
        <f t="shared" si="4"/>
        <v>1089.6000000000001</v>
      </c>
      <c r="N201" s="150">
        <f t="shared" si="5"/>
        <v>0</v>
      </c>
    </row>
    <row r="202" spans="1:14" ht="12.75" outlineLevel="1">
      <c r="A202" s="138"/>
      <c r="B202" s="21"/>
      <c r="C202" s="12"/>
      <c r="D202" s="7" t="s">
        <v>32</v>
      </c>
      <c r="E202" s="26">
        <f>E199</f>
        <v>220.7020812182741</v>
      </c>
      <c r="F202" s="78">
        <v>1.75</v>
      </c>
      <c r="G202" s="23">
        <f>E202*F202</f>
        <v>386.22864213197965</v>
      </c>
      <c r="H202" s="34"/>
      <c r="I202" s="23"/>
      <c r="J202" s="104"/>
      <c r="K202" s="149">
        <f t="shared" si="2"/>
        <v>0</v>
      </c>
      <c r="L202" s="150">
        <f t="shared" si="3"/>
        <v>0</v>
      </c>
      <c r="M202" s="149">
        <f t="shared" si="4"/>
        <v>0</v>
      </c>
      <c r="N202" s="150">
        <f t="shared" si="5"/>
        <v>0</v>
      </c>
    </row>
    <row r="203" spans="1:14" ht="12.75" outlineLevel="1">
      <c r="A203" s="138"/>
      <c r="B203" s="21"/>
      <c r="C203" s="12"/>
      <c r="D203" s="7"/>
      <c r="E203" s="8"/>
      <c r="F203" s="78"/>
      <c r="G203" s="23"/>
      <c r="H203" s="34"/>
      <c r="I203" s="23"/>
      <c r="J203" s="104"/>
      <c r="K203" s="149">
        <f t="shared" si="2"/>
        <v>0</v>
      </c>
      <c r="L203" s="150">
        <f t="shared" si="3"/>
        <v>0</v>
      </c>
      <c r="M203" s="149">
        <f t="shared" si="4"/>
        <v>0</v>
      </c>
      <c r="N203" s="150">
        <f t="shared" si="5"/>
        <v>0</v>
      </c>
    </row>
    <row r="204" spans="1:14" ht="12.75" outlineLevel="1">
      <c r="A204" s="138"/>
      <c r="B204" s="21" t="s">
        <v>196</v>
      </c>
      <c r="C204" s="12" t="s">
        <v>36</v>
      </c>
      <c r="D204" s="7" t="s">
        <v>38</v>
      </c>
      <c r="E204" s="26">
        <f>E201</f>
        <v>193.377461928934</v>
      </c>
      <c r="F204" s="78">
        <v>2</v>
      </c>
      <c r="G204" s="23">
        <f aca="true" t="shared" si="6" ref="G204:G211">E204*F204</f>
        <v>386.754923857868</v>
      </c>
      <c r="H204" s="34">
        <f>G204*$H$170+G205*$H$170</f>
        <v>2490.2743724873094</v>
      </c>
      <c r="I204" s="23">
        <f>ROUND(H204*1.25,0)</f>
        <v>3113</v>
      </c>
      <c r="J204" s="104"/>
      <c r="K204" s="149">
        <f t="shared" si="2"/>
        <v>1556.5</v>
      </c>
      <c r="L204" s="150">
        <f t="shared" si="3"/>
        <v>0</v>
      </c>
      <c r="M204" s="149">
        <f t="shared" si="4"/>
        <v>1245.2</v>
      </c>
      <c r="N204" s="150">
        <f t="shared" si="5"/>
        <v>0</v>
      </c>
    </row>
    <row r="205" spans="1:14" ht="12.75" outlineLevel="1">
      <c r="A205" s="138"/>
      <c r="B205" s="21"/>
      <c r="C205" s="12"/>
      <c r="D205" s="7" t="s">
        <v>32</v>
      </c>
      <c r="E205" s="26">
        <f>E202</f>
        <v>220.7020812182741</v>
      </c>
      <c r="F205" s="78">
        <v>2</v>
      </c>
      <c r="G205" s="23">
        <f t="shared" si="6"/>
        <v>441.4041624365482</v>
      </c>
      <c r="H205" s="34"/>
      <c r="I205" s="23"/>
      <c r="J205" s="104"/>
      <c r="K205" s="149">
        <f t="shared" si="2"/>
        <v>0</v>
      </c>
      <c r="L205" s="150">
        <f t="shared" si="3"/>
        <v>0</v>
      </c>
      <c r="M205" s="149">
        <f t="shared" si="4"/>
        <v>0</v>
      </c>
      <c r="N205" s="150">
        <f t="shared" si="5"/>
        <v>0</v>
      </c>
    </row>
    <row r="206" spans="1:14" ht="12.75" outlineLevel="1">
      <c r="A206" s="138"/>
      <c r="B206" s="21"/>
      <c r="C206" s="12"/>
      <c r="D206" s="18"/>
      <c r="E206" s="8"/>
      <c r="F206" s="78"/>
      <c r="G206" s="23"/>
      <c r="H206" s="34"/>
      <c r="I206" s="23"/>
      <c r="J206" s="104"/>
      <c r="K206" s="149">
        <f t="shared" si="2"/>
        <v>0</v>
      </c>
      <c r="L206" s="150">
        <f t="shared" si="3"/>
        <v>0</v>
      </c>
      <c r="M206" s="149">
        <f t="shared" si="4"/>
        <v>0</v>
      </c>
      <c r="N206" s="150">
        <f t="shared" si="5"/>
        <v>0</v>
      </c>
    </row>
    <row r="207" spans="1:14" ht="12.75" outlineLevel="1">
      <c r="A207" s="138"/>
      <c r="B207" s="21" t="s">
        <v>197</v>
      </c>
      <c r="C207" s="12" t="s">
        <v>36</v>
      </c>
      <c r="D207" s="7" t="s">
        <v>38</v>
      </c>
      <c r="E207" s="26">
        <f>E204</f>
        <v>193.377461928934</v>
      </c>
      <c r="F207" s="78">
        <v>4</v>
      </c>
      <c r="G207" s="23">
        <f t="shared" si="6"/>
        <v>773.509847715736</v>
      </c>
      <c r="H207" s="34">
        <f>G207*$H$170+G208*$H$170</f>
        <v>4980.548744974619</v>
      </c>
      <c r="I207" s="23">
        <f>ROUND(H207*1.25,0)</f>
        <v>6226</v>
      </c>
      <c r="J207" s="104"/>
      <c r="K207" s="149">
        <f t="shared" si="2"/>
        <v>3113</v>
      </c>
      <c r="L207" s="150">
        <f t="shared" si="3"/>
        <v>0</v>
      </c>
      <c r="M207" s="149">
        <f t="shared" si="4"/>
        <v>2490.4</v>
      </c>
      <c r="N207" s="150">
        <f t="shared" si="5"/>
        <v>0</v>
      </c>
    </row>
    <row r="208" spans="1:14" ht="12.75" outlineLevel="1">
      <c r="A208" s="138"/>
      <c r="B208" s="21"/>
      <c r="C208" s="12"/>
      <c r="D208" s="7" t="s">
        <v>32</v>
      </c>
      <c r="E208" s="26">
        <f>E205</f>
        <v>220.7020812182741</v>
      </c>
      <c r="F208" s="78">
        <v>4</v>
      </c>
      <c r="G208" s="23">
        <f t="shared" si="6"/>
        <v>882.8083248730964</v>
      </c>
      <c r="H208" s="34"/>
      <c r="I208" s="23"/>
      <c r="J208" s="104"/>
      <c r="K208" s="149">
        <f t="shared" si="2"/>
        <v>0</v>
      </c>
      <c r="L208" s="150">
        <f t="shared" si="3"/>
        <v>0</v>
      </c>
      <c r="M208" s="149">
        <f t="shared" si="4"/>
        <v>0</v>
      </c>
      <c r="N208" s="150">
        <f t="shared" si="5"/>
        <v>0</v>
      </c>
    </row>
    <row r="209" spans="1:14" ht="12.75" outlineLevel="1">
      <c r="A209" s="138"/>
      <c r="B209" s="21"/>
      <c r="C209" s="12"/>
      <c r="D209" s="18"/>
      <c r="E209" s="8"/>
      <c r="F209" s="78"/>
      <c r="G209" s="23"/>
      <c r="H209" s="34"/>
      <c r="I209" s="23"/>
      <c r="J209" s="104"/>
      <c r="K209" s="149">
        <f t="shared" si="2"/>
        <v>0</v>
      </c>
      <c r="L209" s="150">
        <f t="shared" si="3"/>
        <v>0</v>
      </c>
      <c r="M209" s="149">
        <f t="shared" si="4"/>
        <v>0</v>
      </c>
      <c r="N209" s="150">
        <f t="shared" si="5"/>
        <v>0</v>
      </c>
    </row>
    <row r="210" spans="1:14" ht="12.75" outlineLevel="1">
      <c r="A210" s="138"/>
      <c r="B210" s="21" t="s">
        <v>198</v>
      </c>
      <c r="C210" s="12" t="s">
        <v>36</v>
      </c>
      <c r="D210" s="7" t="s">
        <v>38</v>
      </c>
      <c r="E210" s="26">
        <f>E207</f>
        <v>193.377461928934</v>
      </c>
      <c r="F210" s="78">
        <v>6</v>
      </c>
      <c r="G210" s="23">
        <f t="shared" si="6"/>
        <v>1160.2647715736039</v>
      </c>
      <c r="H210" s="34">
        <f>G210*$H$170+G211*$H$170</f>
        <v>7470.823117461929</v>
      </c>
      <c r="I210" s="23">
        <f>ROUND(H210*1.25,0)</f>
        <v>9339</v>
      </c>
      <c r="J210" s="104"/>
      <c r="K210" s="149">
        <f t="shared" si="2"/>
        <v>4669.5</v>
      </c>
      <c r="L210" s="150">
        <f t="shared" si="3"/>
        <v>0</v>
      </c>
      <c r="M210" s="149">
        <f t="shared" si="4"/>
        <v>3735.6000000000004</v>
      </c>
      <c r="N210" s="150">
        <f t="shared" si="5"/>
        <v>0</v>
      </c>
    </row>
    <row r="211" spans="1:14" ht="12.75" outlineLevel="1">
      <c r="A211" s="138"/>
      <c r="B211" s="21"/>
      <c r="C211" s="12"/>
      <c r="D211" s="7" t="s">
        <v>32</v>
      </c>
      <c r="E211" s="26">
        <f>E208</f>
        <v>220.7020812182741</v>
      </c>
      <c r="F211" s="78">
        <v>6</v>
      </c>
      <c r="G211" s="23">
        <f t="shared" si="6"/>
        <v>1324.2124873096445</v>
      </c>
      <c r="H211" s="34"/>
      <c r="I211" s="23"/>
      <c r="J211" s="104"/>
      <c r="K211" s="149">
        <f t="shared" si="2"/>
        <v>0</v>
      </c>
      <c r="L211" s="150">
        <f t="shared" si="3"/>
        <v>0</v>
      </c>
      <c r="M211" s="149">
        <f t="shared" si="4"/>
        <v>0</v>
      </c>
      <c r="N211" s="150">
        <f t="shared" si="5"/>
        <v>0</v>
      </c>
    </row>
    <row r="212" spans="1:14" ht="12.75" outlineLevel="1">
      <c r="A212" s="138"/>
      <c r="B212" s="21"/>
      <c r="C212" s="12"/>
      <c r="D212" s="18"/>
      <c r="E212" s="8"/>
      <c r="F212" s="78"/>
      <c r="G212" s="23"/>
      <c r="H212" s="34"/>
      <c r="I212" s="23"/>
      <c r="J212" s="104"/>
      <c r="K212" s="149">
        <f t="shared" si="2"/>
        <v>0</v>
      </c>
      <c r="L212" s="150">
        <f t="shared" si="3"/>
        <v>0</v>
      </c>
      <c r="M212" s="149">
        <f t="shared" si="4"/>
        <v>0</v>
      </c>
      <c r="N212" s="150">
        <f t="shared" si="5"/>
        <v>0</v>
      </c>
    </row>
    <row r="213" spans="1:14" ht="12.75" outlineLevel="1">
      <c r="A213" s="138"/>
      <c r="B213" s="21" t="s">
        <v>199</v>
      </c>
      <c r="C213" s="12" t="s">
        <v>36</v>
      </c>
      <c r="D213" s="7" t="s">
        <v>38</v>
      </c>
      <c r="E213" s="26">
        <f>E210</f>
        <v>193.377461928934</v>
      </c>
      <c r="F213" s="78">
        <v>8</v>
      </c>
      <c r="G213" s="23">
        <f aca="true" t="shared" si="7" ref="G213:G220">E213*F213</f>
        <v>1547.019695431472</v>
      </c>
      <c r="H213" s="34">
        <f>G213*$H$170+G214*$H$170</f>
        <v>9961.097489949238</v>
      </c>
      <c r="I213" s="23">
        <f>ROUND(H213*1.25,0)</f>
        <v>12451</v>
      </c>
      <c r="J213" s="104"/>
      <c r="K213" s="149">
        <f t="shared" si="2"/>
        <v>6225.5</v>
      </c>
      <c r="L213" s="150">
        <f t="shared" si="3"/>
        <v>0</v>
      </c>
      <c r="M213" s="149">
        <f t="shared" si="4"/>
        <v>4980.400000000001</v>
      </c>
      <c r="N213" s="150">
        <f t="shared" si="5"/>
        <v>0</v>
      </c>
    </row>
    <row r="214" spans="1:14" ht="12.75" outlineLevel="1">
      <c r="A214" s="138"/>
      <c r="B214" s="21"/>
      <c r="C214" s="12"/>
      <c r="D214" s="7" t="s">
        <v>32</v>
      </c>
      <c r="E214" s="26">
        <f>E211</f>
        <v>220.7020812182741</v>
      </c>
      <c r="F214" s="78">
        <v>8</v>
      </c>
      <c r="G214" s="23">
        <f t="shared" si="7"/>
        <v>1765.6166497461927</v>
      </c>
      <c r="H214" s="34"/>
      <c r="I214" s="23"/>
      <c r="J214" s="104"/>
      <c r="K214" s="149">
        <f t="shared" si="2"/>
        <v>0</v>
      </c>
      <c r="L214" s="150">
        <f t="shared" si="3"/>
        <v>0</v>
      </c>
      <c r="M214" s="149">
        <f t="shared" si="4"/>
        <v>0</v>
      </c>
      <c r="N214" s="150">
        <f t="shared" si="5"/>
        <v>0</v>
      </c>
    </row>
    <row r="215" spans="1:14" ht="12.75" outlineLevel="1">
      <c r="A215" s="138"/>
      <c r="B215" s="21"/>
      <c r="C215" s="12"/>
      <c r="D215" s="18"/>
      <c r="E215" s="8"/>
      <c r="F215" s="78"/>
      <c r="G215" s="23"/>
      <c r="H215" s="34"/>
      <c r="I215" s="23"/>
      <c r="J215" s="104"/>
      <c r="K215" s="149">
        <f t="shared" si="2"/>
        <v>0</v>
      </c>
      <c r="L215" s="150">
        <f t="shared" si="3"/>
        <v>0</v>
      </c>
      <c r="M215" s="149">
        <f t="shared" si="4"/>
        <v>0</v>
      </c>
      <c r="N215" s="150">
        <f t="shared" si="5"/>
        <v>0</v>
      </c>
    </row>
    <row r="216" spans="1:14" ht="12.75" outlineLevel="1">
      <c r="A216" s="138"/>
      <c r="B216" s="21" t="s">
        <v>200</v>
      </c>
      <c r="C216" s="12" t="s">
        <v>36</v>
      </c>
      <c r="D216" s="7" t="s">
        <v>38</v>
      </c>
      <c r="E216" s="26">
        <f>E213</f>
        <v>193.377461928934</v>
      </c>
      <c r="F216" s="78">
        <v>10</v>
      </c>
      <c r="G216" s="23">
        <f t="shared" si="7"/>
        <v>1933.77461928934</v>
      </c>
      <c r="H216" s="34">
        <f>G216*$H$170+G217*$H$170</f>
        <v>12451.371862436547</v>
      </c>
      <c r="I216" s="23">
        <f>ROUND(H216*1.25,0)</f>
        <v>15564</v>
      </c>
      <c r="J216" s="104"/>
      <c r="K216" s="149">
        <f t="shared" si="2"/>
        <v>7782</v>
      </c>
      <c r="L216" s="150">
        <f t="shared" si="3"/>
        <v>0</v>
      </c>
      <c r="M216" s="149">
        <f t="shared" si="4"/>
        <v>6225.6</v>
      </c>
      <c r="N216" s="150">
        <f t="shared" si="5"/>
        <v>0</v>
      </c>
    </row>
    <row r="217" spans="1:14" ht="12.75" outlineLevel="1">
      <c r="A217" s="138"/>
      <c r="B217" s="21"/>
      <c r="C217" s="12"/>
      <c r="D217" s="7" t="s">
        <v>32</v>
      </c>
      <c r="E217" s="26">
        <f>E214</f>
        <v>220.7020812182741</v>
      </c>
      <c r="F217" s="78">
        <v>10</v>
      </c>
      <c r="G217" s="23">
        <f t="shared" si="7"/>
        <v>2207.020812182741</v>
      </c>
      <c r="H217" s="34"/>
      <c r="I217" s="23"/>
      <c r="J217" s="104"/>
      <c r="K217" s="149">
        <f t="shared" si="2"/>
        <v>0</v>
      </c>
      <c r="L217" s="150">
        <f t="shared" si="3"/>
        <v>0</v>
      </c>
      <c r="M217" s="149">
        <f t="shared" si="4"/>
        <v>0</v>
      </c>
      <c r="N217" s="150">
        <f t="shared" si="5"/>
        <v>0</v>
      </c>
    </row>
    <row r="218" spans="1:14" ht="12.75" outlineLevel="1">
      <c r="A218" s="138"/>
      <c r="B218" s="21"/>
      <c r="C218" s="12"/>
      <c r="D218" s="18"/>
      <c r="E218" s="8"/>
      <c r="F218" s="78"/>
      <c r="G218" s="23"/>
      <c r="H218" s="34"/>
      <c r="I218" s="23"/>
      <c r="J218" s="104"/>
      <c r="K218" s="149">
        <f t="shared" si="2"/>
        <v>0</v>
      </c>
      <c r="L218" s="150">
        <f t="shared" si="3"/>
        <v>0</v>
      </c>
      <c r="M218" s="149">
        <f t="shared" si="4"/>
        <v>0</v>
      </c>
      <c r="N218" s="150">
        <f t="shared" si="5"/>
        <v>0</v>
      </c>
    </row>
    <row r="219" spans="1:14" ht="12.75" outlineLevel="1">
      <c r="A219" s="138"/>
      <c r="B219" s="21" t="s">
        <v>201</v>
      </c>
      <c r="C219" s="12" t="s">
        <v>36</v>
      </c>
      <c r="D219" s="7" t="s">
        <v>38</v>
      </c>
      <c r="E219" s="26">
        <f>E216</f>
        <v>193.377461928934</v>
      </c>
      <c r="F219" s="78">
        <v>14</v>
      </c>
      <c r="G219" s="23">
        <f t="shared" si="7"/>
        <v>2707.284467005076</v>
      </c>
      <c r="H219" s="34">
        <f>G219*$H$170+G220*$H$170</f>
        <v>17431.920607411168</v>
      </c>
      <c r="I219" s="23">
        <f>ROUND(H219*1.25,0)</f>
        <v>21790</v>
      </c>
      <c r="J219" s="104"/>
      <c r="K219" s="149">
        <f t="shared" si="2"/>
        <v>10895</v>
      </c>
      <c r="L219" s="150">
        <f t="shared" si="3"/>
        <v>0</v>
      </c>
      <c r="M219" s="149">
        <f t="shared" si="4"/>
        <v>8716</v>
      </c>
      <c r="N219" s="150">
        <f t="shared" si="5"/>
        <v>0</v>
      </c>
    </row>
    <row r="220" spans="1:14" ht="12.75" outlineLevel="1">
      <c r="A220" s="138"/>
      <c r="B220" s="21"/>
      <c r="C220" s="12"/>
      <c r="D220" s="7" t="s">
        <v>32</v>
      </c>
      <c r="E220" s="26">
        <f>E217</f>
        <v>220.7020812182741</v>
      </c>
      <c r="F220" s="78">
        <v>14</v>
      </c>
      <c r="G220" s="23">
        <f t="shared" si="7"/>
        <v>3089.8291370558372</v>
      </c>
      <c r="H220" s="34"/>
      <c r="I220" s="23"/>
      <c r="J220" s="104"/>
      <c r="K220" s="149">
        <f t="shared" si="2"/>
        <v>0</v>
      </c>
      <c r="L220" s="150">
        <f t="shared" si="3"/>
        <v>0</v>
      </c>
      <c r="M220" s="149">
        <f t="shared" si="4"/>
        <v>0</v>
      </c>
      <c r="N220" s="150">
        <f t="shared" si="5"/>
        <v>0</v>
      </c>
    </row>
    <row r="221" spans="1:14" ht="12.75" outlineLevel="1">
      <c r="A221" s="138"/>
      <c r="B221" s="21"/>
      <c r="C221" s="12"/>
      <c r="D221" s="18"/>
      <c r="E221" s="8"/>
      <c r="F221" s="78"/>
      <c r="G221" s="23"/>
      <c r="H221" s="34"/>
      <c r="I221" s="23"/>
      <c r="J221" s="104"/>
      <c r="K221" s="149">
        <f t="shared" si="2"/>
        <v>0</v>
      </c>
      <c r="L221" s="150">
        <f t="shared" si="3"/>
        <v>0</v>
      </c>
      <c r="M221" s="149">
        <f t="shared" si="4"/>
        <v>0</v>
      </c>
      <c r="N221" s="150">
        <f t="shared" si="5"/>
        <v>0</v>
      </c>
    </row>
    <row r="222" spans="1:14" ht="12.75" outlineLevel="1">
      <c r="A222" s="139" t="s">
        <v>202</v>
      </c>
      <c r="B222" s="21" t="s">
        <v>203</v>
      </c>
      <c r="C222" s="12"/>
      <c r="D222" s="18"/>
      <c r="E222" s="8"/>
      <c r="F222" s="78"/>
      <c r="G222" s="27"/>
      <c r="H222" s="28"/>
      <c r="I222" s="27"/>
      <c r="J222" s="104"/>
      <c r="K222" s="149">
        <f t="shared" si="2"/>
        <v>0</v>
      </c>
      <c r="L222" s="150">
        <f t="shared" si="3"/>
        <v>0</v>
      </c>
      <c r="M222" s="149">
        <f t="shared" si="4"/>
        <v>0</v>
      </c>
      <c r="N222" s="150">
        <f t="shared" si="5"/>
        <v>0</v>
      </c>
    </row>
    <row r="223" spans="1:14" ht="12.75" outlineLevel="1">
      <c r="A223" s="138"/>
      <c r="B223" s="21" t="s">
        <v>204</v>
      </c>
      <c r="C223" s="12" t="s">
        <v>205</v>
      </c>
      <c r="D223" s="7" t="s">
        <v>30</v>
      </c>
      <c r="E223" s="26">
        <f>'[1]ФОТ'!$AB$229/1.05</f>
        <v>184.1690113608895</v>
      </c>
      <c r="F223" s="26">
        <v>0.6</v>
      </c>
      <c r="G223" s="23">
        <f>E223*F223</f>
        <v>110.5014068165337</v>
      </c>
      <c r="H223" s="34">
        <f>G223*$H$170</f>
        <v>332.27773029731685</v>
      </c>
      <c r="I223" s="23">
        <f>ROUND(H223*1.25,0)</f>
        <v>415</v>
      </c>
      <c r="J223" s="104"/>
      <c r="K223" s="149">
        <f t="shared" si="2"/>
        <v>207.5</v>
      </c>
      <c r="L223" s="150">
        <f t="shared" si="3"/>
        <v>0</v>
      </c>
      <c r="M223" s="149">
        <f t="shared" si="4"/>
        <v>166</v>
      </c>
      <c r="N223" s="150">
        <f t="shared" si="5"/>
        <v>0</v>
      </c>
    </row>
    <row r="224" spans="1:14" ht="12.75" outlineLevel="1">
      <c r="A224" s="138"/>
      <c r="B224" s="21" t="s">
        <v>206</v>
      </c>
      <c r="C224" s="12" t="s">
        <v>36</v>
      </c>
      <c r="D224" s="7" t="s">
        <v>30</v>
      </c>
      <c r="E224" s="26">
        <f>E223</f>
        <v>184.1690113608895</v>
      </c>
      <c r="F224" s="78">
        <v>1.11</v>
      </c>
      <c r="G224" s="23">
        <f>E224*F224</f>
        <v>204.42760261058737</v>
      </c>
      <c r="H224" s="34">
        <f>G224*$H$170</f>
        <v>614.7138010500363</v>
      </c>
      <c r="I224" s="23">
        <f>ROUND(H224*1.25,0)</f>
        <v>768</v>
      </c>
      <c r="J224" s="104"/>
      <c r="K224" s="149">
        <f t="shared" si="2"/>
        <v>384</v>
      </c>
      <c r="L224" s="150">
        <f t="shared" si="3"/>
        <v>0</v>
      </c>
      <c r="M224" s="149">
        <f t="shared" si="4"/>
        <v>307.20000000000005</v>
      </c>
      <c r="N224" s="150">
        <f t="shared" si="5"/>
        <v>0</v>
      </c>
    </row>
    <row r="225" spans="1:14" ht="12.75" outlineLevel="1">
      <c r="A225" s="138"/>
      <c r="B225" s="21" t="s">
        <v>207</v>
      </c>
      <c r="C225" s="12" t="s">
        <v>36</v>
      </c>
      <c r="D225" s="7" t="s">
        <v>30</v>
      </c>
      <c r="E225" s="26">
        <f>E224</f>
        <v>184.1690113608895</v>
      </c>
      <c r="F225" s="26">
        <v>1.61</v>
      </c>
      <c r="G225" s="23">
        <f>E225*F225</f>
        <v>296.5121082910321</v>
      </c>
      <c r="H225" s="34">
        <f>G225*$H$170</f>
        <v>891.6119096311336</v>
      </c>
      <c r="I225" s="23">
        <f>ROUND(H225*1.25,0)</f>
        <v>1115</v>
      </c>
      <c r="J225" s="104"/>
      <c r="K225" s="149">
        <f t="shared" si="2"/>
        <v>557.5</v>
      </c>
      <c r="L225" s="150">
        <f t="shared" si="3"/>
        <v>0</v>
      </c>
      <c r="M225" s="149">
        <f t="shared" si="4"/>
        <v>446</v>
      </c>
      <c r="N225" s="150">
        <f t="shared" si="5"/>
        <v>0</v>
      </c>
    </row>
    <row r="226" spans="1:14" ht="12.75" outlineLevel="1">
      <c r="A226" s="138"/>
      <c r="B226" s="21"/>
      <c r="C226" s="12"/>
      <c r="D226" s="18"/>
      <c r="E226" s="8"/>
      <c r="F226" s="78"/>
      <c r="G226" s="27"/>
      <c r="H226" s="28"/>
      <c r="I226" s="27"/>
      <c r="J226" s="104"/>
      <c r="K226" s="149">
        <f t="shared" si="2"/>
        <v>0</v>
      </c>
      <c r="L226" s="150">
        <f t="shared" si="3"/>
        <v>0</v>
      </c>
      <c r="M226" s="149">
        <f t="shared" si="4"/>
        <v>0</v>
      </c>
      <c r="N226" s="150">
        <f t="shared" si="5"/>
        <v>0</v>
      </c>
    </row>
    <row r="227" spans="1:14" ht="12.75" outlineLevel="1">
      <c r="A227" s="139" t="s">
        <v>208</v>
      </c>
      <c r="B227" s="21" t="s">
        <v>209</v>
      </c>
      <c r="C227" s="12" t="s">
        <v>210</v>
      </c>
      <c r="D227" s="7" t="s">
        <v>38</v>
      </c>
      <c r="E227" s="26">
        <f>E219</f>
        <v>193.377461928934</v>
      </c>
      <c r="F227" s="78">
        <v>2.03</v>
      </c>
      <c r="G227" s="23">
        <f>E227*F227</f>
        <v>392.556247715736</v>
      </c>
      <c r="H227" s="34">
        <f>G227*$H$170</f>
        <v>1180.4166368812182</v>
      </c>
      <c r="I227" s="23">
        <f>ROUND(H227*1.25,0)</f>
        <v>1476</v>
      </c>
      <c r="J227" s="104"/>
      <c r="K227" s="149">
        <f t="shared" si="2"/>
        <v>738</v>
      </c>
      <c r="L227" s="150">
        <f t="shared" si="3"/>
        <v>0</v>
      </c>
      <c r="M227" s="149">
        <f t="shared" si="4"/>
        <v>590.4</v>
      </c>
      <c r="N227" s="150">
        <f t="shared" si="5"/>
        <v>0</v>
      </c>
    </row>
    <row r="228" spans="1:14" ht="12.75" outlineLevel="1">
      <c r="A228" s="138"/>
      <c r="B228" s="21"/>
      <c r="C228" s="12"/>
      <c r="D228" s="18"/>
      <c r="E228" s="8"/>
      <c r="F228" s="26"/>
      <c r="G228" s="27"/>
      <c r="H228" s="28"/>
      <c r="I228" s="27"/>
      <c r="J228" s="104"/>
      <c r="K228" s="149">
        <f t="shared" si="2"/>
        <v>0</v>
      </c>
      <c r="L228" s="150">
        <f t="shared" si="3"/>
        <v>0</v>
      </c>
      <c r="M228" s="149">
        <f t="shared" si="4"/>
        <v>0</v>
      </c>
      <c r="N228" s="150">
        <f t="shared" si="5"/>
        <v>0</v>
      </c>
    </row>
    <row r="229" spans="1:14" ht="12.75" outlineLevel="1">
      <c r="A229" s="139" t="s">
        <v>211</v>
      </c>
      <c r="B229" s="21" t="s">
        <v>212</v>
      </c>
      <c r="C229" s="12" t="s">
        <v>55</v>
      </c>
      <c r="D229" s="7" t="s">
        <v>38</v>
      </c>
      <c r="E229" s="26">
        <f>E227</f>
        <v>193.377461928934</v>
      </c>
      <c r="F229" s="78">
        <v>5.63</v>
      </c>
      <c r="G229" s="23">
        <f>E229*F229</f>
        <v>1088.7151106598983</v>
      </c>
      <c r="H229" s="34">
        <f>G229*$H$170</f>
        <v>3273.7663377543145</v>
      </c>
      <c r="I229" s="23">
        <f>ROUND(H229*1.25,0)</f>
        <v>4092</v>
      </c>
      <c r="J229" s="104"/>
      <c r="K229" s="149">
        <f t="shared" si="2"/>
        <v>2046</v>
      </c>
      <c r="L229" s="150">
        <f t="shared" si="3"/>
        <v>0</v>
      </c>
      <c r="M229" s="149">
        <f t="shared" si="4"/>
        <v>1636.8000000000002</v>
      </c>
      <c r="N229" s="150">
        <f t="shared" si="5"/>
        <v>0</v>
      </c>
    </row>
    <row r="230" spans="1:14" ht="12.75" outlineLevel="1">
      <c r="A230" s="138"/>
      <c r="B230" s="21" t="s">
        <v>213</v>
      </c>
      <c r="C230" s="12"/>
      <c r="D230" s="18"/>
      <c r="E230" s="8"/>
      <c r="F230" s="26"/>
      <c r="G230" s="23"/>
      <c r="H230" s="34"/>
      <c r="I230" s="23"/>
      <c r="J230" s="104"/>
      <c r="K230" s="149">
        <f t="shared" si="2"/>
        <v>0</v>
      </c>
      <c r="L230" s="150">
        <f t="shared" si="3"/>
        <v>0</v>
      </c>
      <c r="M230" s="149">
        <f t="shared" si="4"/>
        <v>0</v>
      </c>
      <c r="N230" s="150">
        <f t="shared" si="5"/>
        <v>0</v>
      </c>
    </row>
    <row r="231" spans="1:14" ht="12.75" outlineLevel="1">
      <c r="A231" s="138"/>
      <c r="B231" s="21"/>
      <c r="C231" s="12"/>
      <c r="D231" s="18"/>
      <c r="E231" s="8"/>
      <c r="F231" s="26"/>
      <c r="G231" s="27"/>
      <c r="H231" s="28"/>
      <c r="I231" s="27"/>
      <c r="J231" s="104"/>
      <c r="K231" s="149">
        <f t="shared" si="2"/>
        <v>0</v>
      </c>
      <c r="L231" s="150">
        <f t="shared" si="3"/>
        <v>0</v>
      </c>
      <c r="M231" s="149">
        <f t="shared" si="4"/>
        <v>0</v>
      </c>
      <c r="N231" s="150">
        <f t="shared" si="5"/>
        <v>0</v>
      </c>
    </row>
    <row r="232" spans="1:14" ht="12.75" outlineLevel="1">
      <c r="A232" s="139" t="s">
        <v>214</v>
      </c>
      <c r="B232" s="21" t="s">
        <v>215</v>
      </c>
      <c r="C232" s="12"/>
      <c r="D232" s="18"/>
      <c r="E232" s="8"/>
      <c r="F232" s="26"/>
      <c r="G232" s="27"/>
      <c r="H232" s="28"/>
      <c r="I232" s="27"/>
      <c r="J232" s="104"/>
      <c r="K232" s="149">
        <f t="shared" si="2"/>
        <v>0</v>
      </c>
      <c r="L232" s="150">
        <f t="shared" si="3"/>
        <v>0</v>
      </c>
      <c r="M232" s="149">
        <f t="shared" si="4"/>
        <v>0</v>
      </c>
      <c r="N232" s="150">
        <f t="shared" si="5"/>
        <v>0</v>
      </c>
    </row>
    <row r="233" spans="1:14" ht="12.75" outlineLevel="1">
      <c r="A233" s="138"/>
      <c r="B233" s="85" t="s">
        <v>216</v>
      </c>
      <c r="C233" s="12" t="s">
        <v>217</v>
      </c>
      <c r="D233" s="7" t="s">
        <v>30</v>
      </c>
      <c r="E233" s="26">
        <f>E225</f>
        <v>184.1690113608895</v>
      </c>
      <c r="F233" s="26">
        <v>2.29</v>
      </c>
      <c r="G233" s="23">
        <f>E233*F233</f>
        <v>421.74703601643694</v>
      </c>
      <c r="H233" s="34">
        <f>G233*$H$170</f>
        <v>1268.193337301426</v>
      </c>
      <c r="I233" s="23">
        <f>ROUND(H233*1.25,0)</f>
        <v>1585</v>
      </c>
      <c r="J233" s="104"/>
      <c r="K233" s="149">
        <f t="shared" si="2"/>
        <v>792.5</v>
      </c>
      <c r="L233" s="150">
        <f t="shared" si="3"/>
        <v>0</v>
      </c>
      <c r="M233" s="149">
        <f t="shared" si="4"/>
        <v>634</v>
      </c>
      <c r="N233" s="150">
        <f t="shared" si="5"/>
        <v>0</v>
      </c>
    </row>
    <row r="234" spans="1:14" ht="12.75" outlineLevel="1">
      <c r="A234" s="138"/>
      <c r="B234" s="86" t="s">
        <v>218</v>
      </c>
      <c r="C234" s="12" t="s">
        <v>36</v>
      </c>
      <c r="D234" s="7" t="s">
        <v>30</v>
      </c>
      <c r="E234" s="26">
        <f>E233</f>
        <v>184.1690113608895</v>
      </c>
      <c r="F234" s="78">
        <v>2.86</v>
      </c>
      <c r="G234" s="23">
        <f>E234*F234</f>
        <v>526.723372492144</v>
      </c>
      <c r="H234" s="34">
        <f>G234*$H$170</f>
        <v>1583.857181083877</v>
      </c>
      <c r="I234" s="23">
        <f>ROUND(H234*1.25,0)</f>
        <v>1980</v>
      </c>
      <c r="J234" s="104"/>
      <c r="K234" s="149">
        <f t="shared" si="2"/>
        <v>990</v>
      </c>
      <c r="L234" s="150">
        <f t="shared" si="3"/>
        <v>0</v>
      </c>
      <c r="M234" s="149">
        <f t="shared" si="4"/>
        <v>792</v>
      </c>
      <c r="N234" s="150">
        <f t="shared" si="5"/>
        <v>0</v>
      </c>
    </row>
    <row r="235" spans="1:14" ht="12.75" outlineLevel="1">
      <c r="A235" s="138"/>
      <c r="B235" s="86" t="s">
        <v>219</v>
      </c>
      <c r="C235" s="12" t="s">
        <v>36</v>
      </c>
      <c r="D235" s="7" t="s">
        <v>30</v>
      </c>
      <c r="E235" s="26">
        <f>E234</f>
        <v>184.1690113608895</v>
      </c>
      <c r="F235" s="26">
        <v>3.44</v>
      </c>
      <c r="G235" s="23">
        <f>E235*F235</f>
        <v>633.5413990814599</v>
      </c>
      <c r="H235" s="34">
        <f>G235*$H$170</f>
        <v>1905.05898703795</v>
      </c>
      <c r="I235" s="23">
        <f>ROUND(H235*1.25,0)</f>
        <v>2381</v>
      </c>
      <c r="J235" s="104"/>
      <c r="K235" s="149">
        <f t="shared" si="2"/>
        <v>1190.5</v>
      </c>
      <c r="L235" s="150">
        <f t="shared" si="3"/>
        <v>0</v>
      </c>
      <c r="M235" s="149">
        <f t="shared" si="4"/>
        <v>952.4000000000001</v>
      </c>
      <c r="N235" s="150">
        <f t="shared" si="5"/>
        <v>0</v>
      </c>
    </row>
    <row r="236" spans="1:14" ht="12.75" outlineLevel="1">
      <c r="A236" s="138"/>
      <c r="B236" s="86" t="s">
        <v>220</v>
      </c>
      <c r="C236" s="12" t="s">
        <v>36</v>
      </c>
      <c r="D236" s="7" t="s">
        <v>30</v>
      </c>
      <c r="E236" s="26">
        <f>E235</f>
        <v>184.1690113608895</v>
      </c>
      <c r="F236" s="78">
        <v>4.02</v>
      </c>
      <c r="G236" s="23">
        <f>E236*F236</f>
        <v>740.3594256707757</v>
      </c>
      <c r="H236" s="34">
        <f>G236*$H$170</f>
        <v>2226.2607929920227</v>
      </c>
      <c r="I236" s="23">
        <f>ROUND(H236*1.25,0)</f>
        <v>2783</v>
      </c>
      <c r="J236" s="104"/>
      <c r="K236" s="149">
        <f t="shared" si="2"/>
        <v>1391.5</v>
      </c>
      <c r="L236" s="150">
        <f t="shared" si="3"/>
        <v>0</v>
      </c>
      <c r="M236" s="149">
        <f t="shared" si="4"/>
        <v>1113.2</v>
      </c>
      <c r="N236" s="150">
        <f t="shared" si="5"/>
        <v>0</v>
      </c>
    </row>
    <row r="237" spans="1:14" ht="12.75" outlineLevel="1">
      <c r="A237" s="138"/>
      <c r="B237" s="21"/>
      <c r="C237" s="12"/>
      <c r="D237" s="18"/>
      <c r="E237" s="8"/>
      <c r="F237" s="78"/>
      <c r="G237" s="23"/>
      <c r="H237" s="34"/>
      <c r="I237" s="23"/>
      <c r="J237" s="104"/>
      <c r="K237" s="149">
        <f aca="true" t="shared" si="8" ref="K237:K262">I237*$L$166</f>
        <v>0</v>
      </c>
      <c r="L237" s="150">
        <f aca="true" t="shared" si="9" ref="L237:L262">J237*$L$166</f>
        <v>0</v>
      </c>
      <c r="M237" s="149">
        <f aca="true" t="shared" si="10" ref="M237:M262">I237*$N$166</f>
        <v>0</v>
      </c>
      <c r="N237" s="150">
        <f aca="true" t="shared" si="11" ref="N237:N262">J237*$N$166</f>
        <v>0</v>
      </c>
    </row>
    <row r="238" spans="1:14" ht="12.75" outlineLevel="1">
      <c r="A238" s="139" t="s">
        <v>221</v>
      </c>
      <c r="B238" s="21" t="s">
        <v>222</v>
      </c>
      <c r="C238" s="12"/>
      <c r="D238" s="18"/>
      <c r="E238" s="8"/>
      <c r="F238" s="78"/>
      <c r="G238" s="27"/>
      <c r="H238" s="28"/>
      <c r="I238" s="27"/>
      <c r="J238" s="104"/>
      <c r="K238" s="149">
        <f t="shared" si="8"/>
        <v>0</v>
      </c>
      <c r="L238" s="150">
        <f t="shared" si="9"/>
        <v>0</v>
      </c>
      <c r="M238" s="149">
        <f t="shared" si="10"/>
        <v>0</v>
      </c>
      <c r="N238" s="150">
        <f t="shared" si="11"/>
        <v>0</v>
      </c>
    </row>
    <row r="239" spans="1:14" ht="12.75" outlineLevel="1">
      <c r="A239" s="138"/>
      <c r="B239" s="21" t="s">
        <v>223</v>
      </c>
      <c r="C239" s="12" t="s">
        <v>134</v>
      </c>
      <c r="D239" s="7" t="s">
        <v>30</v>
      </c>
      <c r="E239" s="26">
        <f>E236</f>
        <v>184.1690113608895</v>
      </c>
      <c r="F239" s="78">
        <v>2.76</v>
      </c>
      <c r="G239" s="23">
        <f>E239*F239</f>
        <v>508.306471356055</v>
      </c>
      <c r="H239" s="34">
        <f>G239*$H$170</f>
        <v>1528.4775593676575</v>
      </c>
      <c r="I239" s="23">
        <f>ROUND(H239*1.25,0)</f>
        <v>1911</v>
      </c>
      <c r="J239" s="104"/>
      <c r="K239" s="149">
        <f t="shared" si="8"/>
        <v>955.5</v>
      </c>
      <c r="L239" s="150">
        <f t="shared" si="9"/>
        <v>0</v>
      </c>
      <c r="M239" s="149">
        <f t="shared" si="10"/>
        <v>764.4000000000001</v>
      </c>
      <c r="N239" s="150">
        <f t="shared" si="11"/>
        <v>0</v>
      </c>
    </row>
    <row r="240" spans="1:14" ht="12.75" outlineLevel="1">
      <c r="A240" s="138"/>
      <c r="B240" s="86" t="s">
        <v>224</v>
      </c>
      <c r="C240" s="12" t="s">
        <v>36</v>
      </c>
      <c r="D240" s="7" t="s">
        <v>30</v>
      </c>
      <c r="E240" s="26">
        <f>E239</f>
        <v>184.1690113608895</v>
      </c>
      <c r="F240" s="26">
        <v>4.12</v>
      </c>
      <c r="G240" s="23">
        <f>E240*F240</f>
        <v>758.7763268068647</v>
      </c>
      <c r="H240" s="34">
        <f>G240*$H$170</f>
        <v>2281.6404147082426</v>
      </c>
      <c r="I240" s="23">
        <f>ROUND(H240*1.25,0)</f>
        <v>2852</v>
      </c>
      <c r="J240" s="104"/>
      <c r="K240" s="149">
        <f t="shared" si="8"/>
        <v>1426</v>
      </c>
      <c r="L240" s="150">
        <f t="shared" si="9"/>
        <v>0</v>
      </c>
      <c r="M240" s="149">
        <f t="shared" si="10"/>
        <v>1140.8</v>
      </c>
      <c r="N240" s="150">
        <f t="shared" si="11"/>
        <v>0</v>
      </c>
    </row>
    <row r="241" spans="1:14" ht="12.75" outlineLevel="1">
      <c r="A241" s="138"/>
      <c r="B241" s="86" t="s">
        <v>225</v>
      </c>
      <c r="C241" s="12" t="s">
        <v>36</v>
      </c>
      <c r="D241" s="7" t="s">
        <v>30</v>
      </c>
      <c r="E241" s="26">
        <f>E240</f>
        <v>184.1690113608895</v>
      </c>
      <c r="F241" s="78">
        <v>5.47</v>
      </c>
      <c r="G241" s="23">
        <f>E241*F241</f>
        <v>1007.4044921440656</v>
      </c>
      <c r="H241" s="34">
        <f>G241*$H$170</f>
        <v>3029.265307877205</v>
      </c>
      <c r="I241" s="23">
        <f>ROUND(H241*1.25,0)</f>
        <v>3787</v>
      </c>
      <c r="J241" s="104"/>
      <c r="K241" s="149">
        <f t="shared" si="8"/>
        <v>1893.5</v>
      </c>
      <c r="L241" s="150">
        <f t="shared" si="9"/>
        <v>0</v>
      </c>
      <c r="M241" s="149">
        <f t="shared" si="10"/>
        <v>1514.8000000000002</v>
      </c>
      <c r="N241" s="150">
        <f t="shared" si="11"/>
        <v>0</v>
      </c>
    </row>
    <row r="242" spans="1:14" ht="12.75" outlineLevel="1">
      <c r="A242" s="138"/>
      <c r="B242" s="86" t="s">
        <v>226</v>
      </c>
      <c r="C242" s="12" t="s">
        <v>36</v>
      </c>
      <c r="D242" s="7" t="s">
        <v>30</v>
      </c>
      <c r="E242" s="26">
        <f>E241</f>
        <v>184.1690113608895</v>
      </c>
      <c r="F242" s="78">
        <v>6.82</v>
      </c>
      <c r="G242" s="23">
        <f>E242*F242</f>
        <v>1256.0326574812664</v>
      </c>
      <c r="H242" s="34">
        <f>G242*$H$170</f>
        <v>3776.890201046168</v>
      </c>
      <c r="I242" s="23">
        <f>ROUND(H242*1.25,0)</f>
        <v>4721</v>
      </c>
      <c r="J242" s="104"/>
      <c r="K242" s="149">
        <f t="shared" si="8"/>
        <v>2360.5</v>
      </c>
      <c r="L242" s="150">
        <f t="shared" si="9"/>
        <v>0</v>
      </c>
      <c r="M242" s="149">
        <f t="shared" si="10"/>
        <v>1888.4</v>
      </c>
      <c r="N242" s="150">
        <f t="shared" si="11"/>
        <v>0</v>
      </c>
    </row>
    <row r="243" spans="1:14" ht="12.75" outlineLevel="1">
      <c r="A243" s="138"/>
      <c r="B243" s="87"/>
      <c r="C243" s="12"/>
      <c r="D243" s="18"/>
      <c r="E243" s="8"/>
      <c r="F243" s="78"/>
      <c r="G243" s="23"/>
      <c r="H243" s="34"/>
      <c r="I243" s="23"/>
      <c r="J243" s="104"/>
      <c r="K243" s="149">
        <f t="shared" si="8"/>
        <v>0</v>
      </c>
      <c r="L243" s="150">
        <f t="shared" si="9"/>
        <v>0</v>
      </c>
      <c r="M243" s="149">
        <f t="shared" si="10"/>
        <v>0</v>
      </c>
      <c r="N243" s="150">
        <f t="shared" si="11"/>
        <v>0</v>
      </c>
    </row>
    <row r="244" spans="1:14" ht="12.75">
      <c r="A244" s="138" t="s">
        <v>227</v>
      </c>
      <c r="B244" s="21" t="s">
        <v>228</v>
      </c>
      <c r="C244" s="12" t="s">
        <v>229</v>
      </c>
      <c r="D244" s="7" t="s">
        <v>38</v>
      </c>
      <c r="E244" s="26">
        <f>E229</f>
        <v>193.377461928934</v>
      </c>
      <c r="F244" s="78">
        <v>7.7</v>
      </c>
      <c r="G244" s="23">
        <f>E244*F244</f>
        <v>1489.0064568527919</v>
      </c>
      <c r="H244" s="34">
        <f>G244*$H$170</f>
        <v>4477.442415756345</v>
      </c>
      <c r="I244" s="23">
        <f>ROUND(H244*1.25,0)</f>
        <v>5597</v>
      </c>
      <c r="J244" s="104"/>
      <c r="K244" s="149">
        <f t="shared" si="8"/>
        <v>2798.5</v>
      </c>
      <c r="L244" s="150">
        <f t="shared" si="9"/>
        <v>0</v>
      </c>
      <c r="M244" s="149">
        <f t="shared" si="10"/>
        <v>2238.8</v>
      </c>
      <c r="N244" s="150">
        <f t="shared" si="11"/>
        <v>0</v>
      </c>
    </row>
    <row r="245" spans="1:14" ht="12.75">
      <c r="A245" s="140"/>
      <c r="B245" s="21"/>
      <c r="C245" s="9"/>
      <c r="D245" s="20"/>
      <c r="E245" s="20"/>
      <c r="F245" s="20"/>
      <c r="G245" s="20"/>
      <c r="H245" s="20"/>
      <c r="I245" s="20"/>
      <c r="J245" s="141"/>
      <c r="K245" s="149">
        <f t="shared" si="8"/>
        <v>0</v>
      </c>
      <c r="L245" s="150">
        <f t="shared" si="9"/>
        <v>0</v>
      </c>
      <c r="M245" s="149">
        <f t="shared" si="10"/>
        <v>0</v>
      </c>
      <c r="N245" s="150">
        <f t="shared" si="11"/>
        <v>0</v>
      </c>
    </row>
    <row r="246" spans="1:14" ht="12.75" outlineLevel="1">
      <c r="A246" s="138" t="s">
        <v>230</v>
      </c>
      <c r="B246" s="21" t="s">
        <v>231</v>
      </c>
      <c r="C246" s="12" t="s">
        <v>140</v>
      </c>
      <c r="D246" s="7" t="s">
        <v>38</v>
      </c>
      <c r="E246" s="26">
        <f>E244</f>
        <v>193.377461928934</v>
      </c>
      <c r="F246" s="78">
        <v>2</v>
      </c>
      <c r="G246" s="23">
        <f>E246*F246</f>
        <v>386.754923857868</v>
      </c>
      <c r="H246" s="34">
        <f>G246*$H$170</f>
        <v>1162.972056040609</v>
      </c>
      <c r="I246" s="23">
        <f>ROUND(H246*1.25,0)</f>
        <v>1454</v>
      </c>
      <c r="J246" s="104"/>
      <c r="K246" s="149">
        <f t="shared" si="8"/>
        <v>727</v>
      </c>
      <c r="L246" s="150">
        <f t="shared" si="9"/>
        <v>0</v>
      </c>
      <c r="M246" s="149">
        <f t="shared" si="10"/>
        <v>581.6</v>
      </c>
      <c r="N246" s="150">
        <f t="shared" si="11"/>
        <v>0</v>
      </c>
    </row>
    <row r="247" spans="1:14" ht="12.75" outlineLevel="1">
      <c r="A247" s="138"/>
      <c r="B247" s="21" t="s">
        <v>232</v>
      </c>
      <c r="C247" s="12"/>
      <c r="D247" s="18"/>
      <c r="E247" s="8"/>
      <c r="F247" s="78"/>
      <c r="G247" s="23"/>
      <c r="H247" s="34"/>
      <c r="I247" s="23"/>
      <c r="J247" s="104"/>
      <c r="K247" s="149">
        <f t="shared" si="8"/>
        <v>0</v>
      </c>
      <c r="L247" s="150">
        <f t="shared" si="9"/>
        <v>0</v>
      </c>
      <c r="M247" s="149">
        <f t="shared" si="10"/>
        <v>0</v>
      </c>
      <c r="N247" s="150">
        <f t="shared" si="11"/>
        <v>0</v>
      </c>
    </row>
    <row r="248" spans="1:14" ht="12.75" outlineLevel="1">
      <c r="A248" s="138"/>
      <c r="B248" s="21"/>
      <c r="C248" s="12"/>
      <c r="D248" s="18"/>
      <c r="E248" s="8"/>
      <c r="F248" s="78"/>
      <c r="G248" s="27"/>
      <c r="H248" s="28"/>
      <c r="I248" s="27"/>
      <c r="J248" s="104"/>
      <c r="K248" s="149">
        <f t="shared" si="8"/>
        <v>0</v>
      </c>
      <c r="L248" s="150">
        <f t="shared" si="9"/>
        <v>0</v>
      </c>
      <c r="M248" s="149">
        <f t="shared" si="10"/>
        <v>0</v>
      </c>
      <c r="N248" s="150">
        <f t="shared" si="11"/>
        <v>0</v>
      </c>
    </row>
    <row r="249" spans="1:14" ht="12.75" outlineLevel="1">
      <c r="A249" s="139" t="s">
        <v>233</v>
      </c>
      <c r="B249" s="21" t="s">
        <v>234</v>
      </c>
      <c r="C249" s="12" t="s">
        <v>36</v>
      </c>
      <c r="D249" s="7" t="s">
        <v>38</v>
      </c>
      <c r="E249" s="26">
        <f>E246</f>
        <v>193.377461928934</v>
      </c>
      <c r="F249" s="26">
        <v>3.96</v>
      </c>
      <c r="G249" s="23">
        <f aca="true" t="shared" si="12" ref="G249:G254">E249*F249</f>
        <v>765.7747492385786</v>
      </c>
      <c r="H249" s="34">
        <f aca="true" t="shared" si="13" ref="H249:H254">G249*$H$170</f>
        <v>2302.684670960406</v>
      </c>
      <c r="I249" s="23">
        <f aca="true" t="shared" si="14" ref="I249:I254">ROUND(H249*1.25,0)</f>
        <v>2878</v>
      </c>
      <c r="J249" s="104"/>
      <c r="K249" s="149">
        <f t="shared" si="8"/>
        <v>1439</v>
      </c>
      <c r="L249" s="150">
        <f t="shared" si="9"/>
        <v>0</v>
      </c>
      <c r="M249" s="149">
        <f t="shared" si="10"/>
        <v>1151.2</v>
      </c>
      <c r="N249" s="150">
        <f t="shared" si="11"/>
        <v>0</v>
      </c>
    </row>
    <row r="250" spans="1:14" ht="12.75" outlineLevel="1">
      <c r="A250" s="138"/>
      <c r="B250" s="21" t="s">
        <v>235</v>
      </c>
      <c r="C250" s="12" t="s">
        <v>36</v>
      </c>
      <c r="D250" s="7" t="s">
        <v>38</v>
      </c>
      <c r="E250" s="26">
        <f>E249</f>
        <v>193.377461928934</v>
      </c>
      <c r="F250" s="78">
        <v>5.48</v>
      </c>
      <c r="G250" s="23">
        <f t="shared" si="12"/>
        <v>1059.7084913705585</v>
      </c>
      <c r="H250" s="34">
        <f t="shared" si="13"/>
        <v>3186.5434335512696</v>
      </c>
      <c r="I250" s="23">
        <f t="shared" si="14"/>
        <v>3983</v>
      </c>
      <c r="J250" s="104"/>
      <c r="K250" s="149">
        <f t="shared" si="8"/>
        <v>1991.5</v>
      </c>
      <c r="L250" s="150">
        <f t="shared" si="9"/>
        <v>0</v>
      </c>
      <c r="M250" s="149">
        <f t="shared" si="10"/>
        <v>1593.2</v>
      </c>
      <c r="N250" s="150">
        <f t="shared" si="11"/>
        <v>0</v>
      </c>
    </row>
    <row r="251" spans="1:14" ht="12.75" outlineLevel="1">
      <c r="A251" s="138"/>
      <c r="B251" s="21" t="s">
        <v>236</v>
      </c>
      <c r="C251" s="12" t="s">
        <v>36</v>
      </c>
      <c r="D251" s="7" t="s">
        <v>38</v>
      </c>
      <c r="E251" s="26">
        <f>E250</f>
        <v>193.377461928934</v>
      </c>
      <c r="F251" s="78">
        <v>7.66</v>
      </c>
      <c r="G251" s="23">
        <f t="shared" si="12"/>
        <v>1481.2713583756345</v>
      </c>
      <c r="H251" s="34">
        <f t="shared" si="13"/>
        <v>4454.182974635533</v>
      </c>
      <c r="I251" s="23">
        <f t="shared" si="14"/>
        <v>5568</v>
      </c>
      <c r="J251" s="104"/>
      <c r="K251" s="149">
        <f t="shared" si="8"/>
        <v>2784</v>
      </c>
      <c r="L251" s="150">
        <f t="shared" si="9"/>
        <v>0</v>
      </c>
      <c r="M251" s="149">
        <f t="shared" si="10"/>
        <v>2227.2000000000003</v>
      </c>
      <c r="N251" s="150">
        <f t="shared" si="11"/>
        <v>0</v>
      </c>
    </row>
    <row r="252" spans="1:14" ht="12.75" outlineLevel="1">
      <c r="A252" s="138"/>
      <c r="B252" s="21" t="s">
        <v>237</v>
      </c>
      <c r="C252" s="12" t="s">
        <v>36</v>
      </c>
      <c r="D252" s="7" t="s">
        <v>38</v>
      </c>
      <c r="E252" s="26">
        <f>E251</f>
        <v>193.377461928934</v>
      </c>
      <c r="F252" s="78">
        <v>8.97</v>
      </c>
      <c r="G252" s="23">
        <f t="shared" si="12"/>
        <v>1734.595833502538</v>
      </c>
      <c r="H252" s="34">
        <f t="shared" si="13"/>
        <v>5215.929671342132</v>
      </c>
      <c r="I252" s="23">
        <f t="shared" si="14"/>
        <v>6520</v>
      </c>
      <c r="J252" s="104"/>
      <c r="K252" s="149">
        <f t="shared" si="8"/>
        <v>3260</v>
      </c>
      <c r="L252" s="150">
        <f t="shared" si="9"/>
        <v>0</v>
      </c>
      <c r="M252" s="149">
        <f t="shared" si="10"/>
        <v>2608</v>
      </c>
      <c r="N252" s="150">
        <f t="shared" si="11"/>
        <v>0</v>
      </c>
    </row>
    <row r="253" spans="1:14" ht="12.75" outlineLevel="1">
      <c r="A253" s="138"/>
      <c r="B253" s="21" t="s">
        <v>238</v>
      </c>
      <c r="C253" s="12" t="s">
        <v>36</v>
      </c>
      <c r="D253" s="7" t="s">
        <v>38</v>
      </c>
      <c r="E253" s="26">
        <f>E252</f>
        <v>193.377461928934</v>
      </c>
      <c r="F253" s="78">
        <v>11.8</v>
      </c>
      <c r="G253" s="23">
        <f t="shared" si="12"/>
        <v>2281.854050761421</v>
      </c>
      <c r="H253" s="34">
        <f t="shared" si="13"/>
        <v>6861.535130639593</v>
      </c>
      <c r="I253" s="23">
        <f t="shared" si="14"/>
        <v>8577</v>
      </c>
      <c r="J253" s="104"/>
      <c r="K253" s="149">
        <f t="shared" si="8"/>
        <v>4288.5</v>
      </c>
      <c r="L253" s="150">
        <f t="shared" si="9"/>
        <v>0</v>
      </c>
      <c r="M253" s="149">
        <f t="shared" si="10"/>
        <v>3430.8</v>
      </c>
      <c r="N253" s="150">
        <f t="shared" si="11"/>
        <v>0</v>
      </c>
    </row>
    <row r="254" spans="1:14" ht="12.75" outlineLevel="1">
      <c r="A254" s="138"/>
      <c r="B254" s="21" t="s">
        <v>239</v>
      </c>
      <c r="C254" s="12" t="s">
        <v>36</v>
      </c>
      <c r="D254" s="7" t="s">
        <v>38</v>
      </c>
      <c r="E254" s="26">
        <f>E253</f>
        <v>193.377461928934</v>
      </c>
      <c r="F254" s="78">
        <v>13.4</v>
      </c>
      <c r="G254" s="23">
        <f t="shared" si="12"/>
        <v>2591.2579898477156</v>
      </c>
      <c r="H254" s="34">
        <f t="shared" si="13"/>
        <v>7791.912775472081</v>
      </c>
      <c r="I254" s="23">
        <f t="shared" si="14"/>
        <v>9740</v>
      </c>
      <c r="J254" s="104"/>
      <c r="K254" s="149">
        <f t="shared" si="8"/>
        <v>4870</v>
      </c>
      <c r="L254" s="150">
        <f t="shared" si="9"/>
        <v>0</v>
      </c>
      <c r="M254" s="149">
        <f t="shared" si="10"/>
        <v>3896</v>
      </c>
      <c r="N254" s="150">
        <f t="shared" si="11"/>
        <v>0</v>
      </c>
    </row>
    <row r="255" spans="1:14" ht="12.75" outlineLevel="1">
      <c r="A255" s="138"/>
      <c r="B255" s="21"/>
      <c r="C255" s="35"/>
      <c r="D255" s="18"/>
      <c r="E255" s="8"/>
      <c r="F255" s="78"/>
      <c r="G255" s="27"/>
      <c r="H255" s="28"/>
      <c r="I255" s="27"/>
      <c r="J255" s="104"/>
      <c r="K255" s="149">
        <f t="shared" si="8"/>
        <v>0</v>
      </c>
      <c r="L255" s="150">
        <f t="shared" si="9"/>
        <v>0</v>
      </c>
      <c r="M255" s="149">
        <f t="shared" si="10"/>
        <v>0</v>
      </c>
      <c r="N255" s="150">
        <f t="shared" si="11"/>
        <v>0</v>
      </c>
    </row>
    <row r="256" spans="1:14" ht="12.75" outlineLevel="1">
      <c r="A256" s="138" t="s">
        <v>240</v>
      </c>
      <c r="B256" s="21" t="s">
        <v>241</v>
      </c>
      <c r="C256" s="35" t="s">
        <v>242</v>
      </c>
      <c r="D256" s="7" t="s">
        <v>30</v>
      </c>
      <c r="E256" s="26">
        <f>E242</f>
        <v>184.1690113608895</v>
      </c>
      <c r="F256" s="78">
        <v>0.5</v>
      </c>
      <c r="G256" s="23">
        <f>E256*F256</f>
        <v>92.08450568044475</v>
      </c>
      <c r="H256" s="34">
        <f>G256*$H$170+G257*$H$170</f>
        <v>567.6411225912495</v>
      </c>
      <c r="I256" s="23">
        <f>ROUND(H256*1.25,0)</f>
        <v>710</v>
      </c>
      <c r="J256" s="104"/>
      <c r="K256" s="149">
        <f t="shared" si="8"/>
        <v>355</v>
      </c>
      <c r="L256" s="150">
        <f t="shared" si="9"/>
        <v>0</v>
      </c>
      <c r="M256" s="149">
        <f t="shared" si="10"/>
        <v>284</v>
      </c>
      <c r="N256" s="150">
        <f t="shared" si="11"/>
        <v>0</v>
      </c>
    </row>
    <row r="257" spans="1:14" ht="12.75" outlineLevel="1">
      <c r="A257" s="138"/>
      <c r="B257" s="21" t="s">
        <v>243</v>
      </c>
      <c r="C257" s="35" t="s">
        <v>244</v>
      </c>
      <c r="D257" s="7" t="s">
        <v>38</v>
      </c>
      <c r="E257" s="26">
        <f>E254</f>
        <v>193.377461928934</v>
      </c>
      <c r="F257" s="78">
        <v>0.5</v>
      </c>
      <c r="G257" s="23">
        <f>E257*F257</f>
        <v>96.688730964467</v>
      </c>
      <c r="H257" s="34"/>
      <c r="I257" s="23"/>
      <c r="J257" s="104"/>
      <c r="K257" s="149">
        <f t="shared" si="8"/>
        <v>0</v>
      </c>
      <c r="L257" s="150">
        <f t="shared" si="9"/>
        <v>0</v>
      </c>
      <c r="M257" s="149">
        <f t="shared" si="10"/>
        <v>0</v>
      </c>
      <c r="N257" s="150">
        <f t="shared" si="11"/>
        <v>0</v>
      </c>
    </row>
    <row r="258" spans="1:14" ht="12.75" outlineLevel="1">
      <c r="A258" s="138"/>
      <c r="B258" s="21"/>
      <c r="C258" s="12"/>
      <c r="D258" s="18"/>
      <c r="E258" s="8"/>
      <c r="F258" s="78"/>
      <c r="G258" s="23"/>
      <c r="H258" s="34"/>
      <c r="I258" s="23"/>
      <c r="J258" s="104"/>
      <c r="K258" s="149">
        <f t="shared" si="8"/>
        <v>0</v>
      </c>
      <c r="L258" s="150">
        <f t="shared" si="9"/>
        <v>0</v>
      </c>
      <c r="M258" s="149">
        <f t="shared" si="10"/>
        <v>0</v>
      </c>
      <c r="N258" s="150">
        <f t="shared" si="11"/>
        <v>0</v>
      </c>
    </row>
    <row r="259" spans="1:14" ht="12.75" outlineLevel="1">
      <c r="A259" s="138" t="s">
        <v>245</v>
      </c>
      <c r="B259" s="21" t="s">
        <v>246</v>
      </c>
      <c r="C259" s="12"/>
      <c r="D259" s="18"/>
      <c r="E259" s="8"/>
      <c r="F259" s="78"/>
      <c r="G259" s="27"/>
      <c r="H259" s="28"/>
      <c r="I259" s="27"/>
      <c r="J259" s="104"/>
      <c r="K259" s="149">
        <f t="shared" si="8"/>
        <v>0</v>
      </c>
      <c r="L259" s="150">
        <f t="shared" si="9"/>
        <v>0</v>
      </c>
      <c r="M259" s="149">
        <f t="shared" si="10"/>
        <v>0</v>
      </c>
      <c r="N259" s="150">
        <f t="shared" si="11"/>
        <v>0</v>
      </c>
    </row>
    <row r="260" spans="1:14" ht="12.75" outlineLevel="1">
      <c r="A260" s="138"/>
      <c r="B260" s="21" t="s">
        <v>247</v>
      </c>
      <c r="C260" s="12" t="s">
        <v>248</v>
      </c>
      <c r="D260" s="7" t="s">
        <v>30</v>
      </c>
      <c r="E260" s="26">
        <f>E256</f>
        <v>184.1690113608895</v>
      </c>
      <c r="F260" s="78">
        <v>3.4</v>
      </c>
      <c r="G260" s="23">
        <f>E260*F260</f>
        <v>626.1746386270243</v>
      </c>
      <c r="H260" s="34">
        <f>G260*$H$170</f>
        <v>1882.907138351462</v>
      </c>
      <c r="I260" s="23">
        <f>ROUND(H260*1.25,0)</f>
        <v>2354</v>
      </c>
      <c r="J260" s="104"/>
      <c r="K260" s="149">
        <f t="shared" si="8"/>
        <v>1177</v>
      </c>
      <c r="L260" s="150">
        <f t="shared" si="9"/>
        <v>0</v>
      </c>
      <c r="M260" s="149">
        <f t="shared" si="10"/>
        <v>941.6</v>
      </c>
      <c r="N260" s="150">
        <f t="shared" si="11"/>
        <v>0</v>
      </c>
    </row>
    <row r="261" spans="1:14" ht="12.75" outlineLevel="1">
      <c r="A261" s="138"/>
      <c r="B261" s="87" t="s">
        <v>249</v>
      </c>
      <c r="C261" s="12" t="s">
        <v>36</v>
      </c>
      <c r="D261" s="7" t="s">
        <v>30</v>
      </c>
      <c r="E261" s="26">
        <f>E260</f>
        <v>184.1690113608895</v>
      </c>
      <c r="F261" s="26">
        <v>4.5</v>
      </c>
      <c r="G261" s="23">
        <f>E261*F261</f>
        <v>828.7605511240027</v>
      </c>
      <c r="H261" s="34">
        <f>G261*$H$170</f>
        <v>2492.082977229876</v>
      </c>
      <c r="I261" s="23">
        <f>ROUND(H261*1.25,0)</f>
        <v>3115</v>
      </c>
      <c r="J261" s="104"/>
      <c r="K261" s="149">
        <f t="shared" si="8"/>
        <v>1557.5</v>
      </c>
      <c r="L261" s="150">
        <f t="shared" si="9"/>
        <v>0</v>
      </c>
      <c r="M261" s="149">
        <f t="shared" si="10"/>
        <v>1246</v>
      </c>
      <c r="N261" s="150">
        <f t="shared" si="11"/>
        <v>0</v>
      </c>
    </row>
    <row r="262" spans="1:14" ht="12.75" outlineLevel="1">
      <c r="A262" s="138"/>
      <c r="B262" s="87" t="s">
        <v>250</v>
      </c>
      <c r="C262" s="12" t="s">
        <v>36</v>
      </c>
      <c r="D262" s="7" t="s">
        <v>30</v>
      </c>
      <c r="E262" s="26">
        <f>E261</f>
        <v>184.1690113608895</v>
      </c>
      <c r="F262" s="78">
        <v>5.2</v>
      </c>
      <c r="G262" s="23">
        <f>E262*F262</f>
        <v>957.6788590766254</v>
      </c>
      <c r="H262" s="34">
        <f>G262*$H$170</f>
        <v>2879.740329243413</v>
      </c>
      <c r="I262" s="23">
        <f>ROUND(H262*1.25,0)</f>
        <v>3600</v>
      </c>
      <c r="J262" s="104"/>
      <c r="K262" s="149">
        <f t="shared" si="8"/>
        <v>1800</v>
      </c>
      <c r="L262" s="150">
        <f t="shared" si="9"/>
        <v>0</v>
      </c>
      <c r="M262" s="149">
        <f t="shared" si="10"/>
        <v>1440</v>
      </c>
      <c r="N262" s="150">
        <f t="shared" si="11"/>
        <v>0</v>
      </c>
    </row>
    <row r="263" spans="1:14" ht="13.5" outlineLevel="1" thickBot="1">
      <c r="A263" s="142"/>
      <c r="B263" s="143"/>
      <c r="C263" s="114"/>
      <c r="D263" s="115"/>
      <c r="E263" s="116"/>
      <c r="F263" s="144"/>
      <c r="G263" s="145"/>
      <c r="H263" s="146"/>
      <c r="I263" s="145"/>
      <c r="J263" s="120"/>
      <c r="K263" s="145"/>
      <c r="L263" s="120"/>
      <c r="M263" s="145"/>
      <c r="N263" s="120"/>
    </row>
    <row r="264" ht="13.5" thickTop="1">
      <c r="A264" s="20"/>
    </row>
  </sheetData>
  <sheetProtection password="CF76" sheet="1"/>
  <autoFilter ref="A171:N262"/>
  <mergeCells count="3">
    <mergeCell ref="A1:J1"/>
    <mergeCell ref="A2:J2"/>
    <mergeCell ref="A3:J3"/>
  </mergeCells>
  <printOptions horizontalCentered="1"/>
  <pageMargins left="0.984251968503937" right="0.3937007874015748" top="0.5905511811023623" bottom="0.5905511811023623" header="0.1968503937007874" footer="0"/>
  <pageSetup blackAndWhite="1" fitToHeight="10" fitToWidth="1" horizontalDpi="600" verticalDpi="600" orientation="portrait" paperSize="9" scale="89" r:id="rId1"/>
  <headerFooter alignWithMargins="0">
    <oddHeader>&amp;CСтраница &amp;P из &amp;N</oddHeader>
    <oddFooter>&amp;Cдля филиала в ХМАО-Югре</oddFooter>
  </headerFooter>
  <rowBreaks count="1" manualBreakCount="1">
    <brk id="2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Плутова Оксана Юрьевна</cp:lastModifiedBy>
  <cp:lastPrinted>2013-09-12T09:53:04Z</cp:lastPrinted>
  <dcterms:modified xsi:type="dcterms:W3CDTF">2016-03-16T09:46:33Z</dcterms:modified>
  <cp:category/>
  <cp:version/>
  <cp:contentType/>
  <cp:contentStatus/>
</cp:coreProperties>
</file>