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0" yWindow="240" windowWidth="18315" windowHeight="6795" tabRatio="598" activeTab="0"/>
  </bookViews>
  <sheets>
    <sheet name="ГГС ЯНАО 2015" sheetId="1" r:id="rId1"/>
    <sheet name="ОРИГИНАЛ" sheetId="2" state="hidden" r:id="rId2"/>
    <sheet name="расчет ФОТ" sheetId="3" state="hidden" r:id="rId3"/>
  </sheets>
  <externalReferences>
    <externalReference r:id="rId6"/>
  </externalReferences>
  <definedNames>
    <definedName name="_xlnm._FilterDatabase" localSheetId="0" hidden="1">'ГГС ЯНАО 2015'!$A$8:$N$45</definedName>
    <definedName name="_xlnm._FilterDatabase" localSheetId="1" hidden="1">'ОРИГИНАЛ'!$A$8:$N$45</definedName>
    <definedName name="_xlnm.Print_Area" localSheetId="0">'ГГС ЯНАО 2015'!$A$1:$J$51</definedName>
    <definedName name="_xlnm.Print_Area" localSheetId="1">'ОРИГИНАЛ'!$A$1:$J$46</definedName>
  </definedNames>
  <calcPr fullCalcOnLoad="1"/>
</workbook>
</file>

<file path=xl/sharedStrings.xml><?xml version="1.0" encoding="utf-8"?>
<sst xmlns="http://schemas.openxmlformats.org/spreadsheetml/2006/main" count="237" uniqueCount="90">
  <si>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</si>
  <si>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</si>
  <si>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</si>
  <si>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</si>
  <si>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</si>
  <si>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</si>
  <si>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</si>
  <si>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</si>
  <si>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</si>
  <si>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</si>
  <si>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</si>
  <si>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</si>
  <si>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</si>
  <si>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</si>
  <si>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</si>
  <si>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</si>
  <si>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</si>
  <si>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</si>
  <si>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</si>
  <si>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</si>
  <si>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</si>
  <si>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</si>
  <si>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</si>
  <si>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</si>
  <si>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</si>
  <si>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инженер</t>
  </si>
  <si>
    <t>"</t>
  </si>
  <si>
    <t xml:space="preserve">Раздел 14. ИНСТРУКТАЖ ДОЛЖНОСТНЫХ ЛИЦ И ПОТРЕБИТЕЛЕЙ ГАЗА </t>
  </si>
  <si>
    <t xml:space="preserve">Договорная цена ,руб. </t>
  </si>
  <si>
    <t>14.1.</t>
  </si>
  <si>
    <t xml:space="preserve">Инструктаж лиц, ответственных за безопасную эксплуатацию </t>
  </si>
  <si>
    <t>чел.</t>
  </si>
  <si>
    <t xml:space="preserve">бытовых газовых приборов, установленных в общественных </t>
  </si>
  <si>
    <t>зданиях производственного назначения, в общественных,</t>
  </si>
  <si>
    <t>административных и жилых зданиях</t>
  </si>
  <si>
    <t>14.2.</t>
  </si>
  <si>
    <t>То же, при обучении в группе (4-5 человек)</t>
  </si>
  <si>
    <t>14.3.</t>
  </si>
  <si>
    <t xml:space="preserve">Обучение персонала, занятого эксплуатацией бытовых газовых </t>
  </si>
  <si>
    <t>приборов, установленных на предприятии или в общественном,</t>
  </si>
  <si>
    <t xml:space="preserve">административном здании </t>
  </si>
  <si>
    <t>14.4.</t>
  </si>
  <si>
    <t>14.5.</t>
  </si>
  <si>
    <t xml:space="preserve">Инструктаж населения с выездом на место по правилам </t>
  </si>
  <si>
    <t xml:space="preserve">пользования  газовой плитой   (многоквартирный дом) </t>
  </si>
  <si>
    <t>14.6.</t>
  </si>
  <si>
    <t>То же, при установке газовой плиты и проточного водо-</t>
  </si>
  <si>
    <t>нагревателя</t>
  </si>
  <si>
    <t>14.7.</t>
  </si>
  <si>
    <t xml:space="preserve">Инструктаж населения в техническом кабинете по правилам </t>
  </si>
  <si>
    <t xml:space="preserve"> пользования газовой плитой  (многоквартирный дом) </t>
  </si>
  <si>
    <t>14.8.</t>
  </si>
  <si>
    <t>14.9.</t>
  </si>
  <si>
    <t xml:space="preserve">Инструктаж  в техническом кабинете по правилам пользования </t>
  </si>
  <si>
    <t xml:space="preserve">газовыми приборами населения, проживающего в домах </t>
  </si>
  <si>
    <t>индививидуальной застройки при установке газовой плиты</t>
  </si>
  <si>
    <t>14.10.</t>
  </si>
  <si>
    <t>14.11.</t>
  </si>
  <si>
    <t>То же, при установке газовой плиты,  проточного водо-</t>
  </si>
  <si>
    <t>нагревателя и отопительного аппарата</t>
  </si>
  <si>
    <t>14.12.</t>
  </si>
  <si>
    <t xml:space="preserve">То же, при установке только проточного водонагревателя или </t>
  </si>
  <si>
    <t xml:space="preserve">отопительного аппарата </t>
  </si>
  <si>
    <t>оклад</t>
  </si>
  <si>
    <t>Итого ФОТ</t>
  </si>
  <si>
    <t>Часовой ФОТ</t>
  </si>
  <si>
    <t>техник</t>
  </si>
  <si>
    <t>ФОТ</t>
  </si>
  <si>
    <t>количество часов в год</t>
  </si>
  <si>
    <t>количество часов в месяц</t>
  </si>
  <si>
    <t>Е.Е. Токарева</t>
  </si>
  <si>
    <t>Расчет часового фонда оплаты труда для расчета цен на услуги ГРО</t>
  </si>
  <si>
    <t>оклад с индексацией</t>
  </si>
  <si>
    <t>ежемесячная премия 30%</t>
  </si>
  <si>
    <t>районный коэффициент 70%</t>
  </si>
  <si>
    <t>северная надбавка 80%</t>
  </si>
  <si>
    <t>слесарь 6 р.</t>
  </si>
  <si>
    <t>слесарь 5 р.</t>
  </si>
  <si>
    <t>слесарь 4 р.</t>
  </si>
  <si>
    <t>мастер</t>
  </si>
  <si>
    <t>токарь 6 р.</t>
  </si>
  <si>
    <t>Расчет коэффициента накладных расходов для расчета цен на услуги ГРО</t>
  </si>
  <si>
    <t xml:space="preserve">Наименование </t>
  </si>
  <si>
    <t>Коэффициент</t>
  </si>
  <si>
    <t>Резерв отпусков</t>
  </si>
  <si>
    <t>Страховые взносы</t>
  </si>
  <si>
    <t>Накладные</t>
  </si>
  <si>
    <t>ИТОГО</t>
  </si>
  <si>
    <t>Начальник планово-экономического отдела   Управляющей организации ООО "Газпром межрегионгаз Север"</t>
  </si>
  <si>
    <t xml:space="preserve"> Раздел 14. ИНСТРУКТАЖ ДОЛЖНОСТНЫХ ЛИЦ И ПОТРЕБИТЕЛЕЙ ГАЗА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</si>
</sst>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?0.00"/>
  </numFmts>
  <fonts count="4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2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0" fillId="33" borderId="11" xfId="0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/>
    </xf>
    <xf numFmtId="17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Continuous"/>
    </xf>
    <xf numFmtId="2" fontId="4" fillId="0" borderId="21" xfId="0" applyNumberFormat="1" applyFont="1" applyBorder="1" applyAlignment="1">
      <alignment horizontal="centerContinuous"/>
    </xf>
    <xf numFmtId="49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/>
    </xf>
    <xf numFmtId="9" fontId="5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4" fontId="8" fillId="0" borderId="22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73" fontId="4" fillId="0" borderId="19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/>
    </xf>
    <xf numFmtId="173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35" xfId="0" applyFill="1" applyBorder="1" applyAlignment="1">
      <alignment/>
    </xf>
    <xf numFmtId="0" fontId="0" fillId="34" borderId="13" xfId="0" applyFill="1" applyBorder="1" applyAlignment="1">
      <alignment/>
    </xf>
    <xf numFmtId="2" fontId="0" fillId="34" borderId="13" xfId="0" applyNumberFormat="1" applyFill="1" applyBorder="1" applyAlignment="1">
      <alignment/>
    </xf>
    <xf numFmtId="171" fontId="7" fillId="34" borderId="36" xfId="58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2" fontId="0" fillId="34" borderId="38" xfId="0" applyNumberFormat="1" applyFill="1" applyBorder="1" applyAlignment="1">
      <alignment/>
    </xf>
    <xf numFmtId="171" fontId="7" fillId="34" borderId="39" xfId="58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7;%20&#1080;&#1085;&#109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Т"/>
      <sheetName val="произ календ"/>
      <sheetName val="коэф себест"/>
      <sheetName val="накл расх"/>
    </sheetNames>
    <sheetDataSet>
      <sheetData sheetId="0">
        <row r="226">
          <cell r="AB226">
            <v>268.8647208121827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Zeros="0" tabSelected="1" view="pageBreakPreview" zoomScale="90" zoomScaleSheetLayoutView="90" zoomScalePageLayoutView="0" workbookViewId="0" topLeftCell="A1">
      <selection activeCell="P8" sqref="P8"/>
    </sheetView>
  </sheetViews>
  <sheetFormatPr defaultColWidth="9.00390625" defaultRowHeight="12.75" outlineLevelCol="1"/>
  <cols>
    <col min="1" max="1" width="6.50390625" style="1" customWidth="1"/>
    <col min="2" max="2" width="60.375" style="1" customWidth="1"/>
    <col min="3" max="3" width="9.875" style="1" customWidth="1"/>
    <col min="4" max="4" width="10.75390625" style="1" customWidth="1"/>
    <col min="5" max="5" width="8.625" style="19" hidden="1" customWidth="1" outlineLevel="1"/>
    <col min="6" max="6" width="8.75390625" style="19" hidden="1" customWidth="1" outlineLevel="1"/>
    <col min="7" max="7" width="8.75390625" style="1" hidden="1" customWidth="1" outlineLevel="1"/>
    <col min="8" max="8" width="9.125" style="1" hidden="1" customWidth="1" outlineLevel="1"/>
    <col min="9" max="9" width="11.625" style="1" customWidth="1" collapsed="1"/>
    <col min="10" max="10" width="11.625" style="1" customWidth="1"/>
    <col min="11" max="14" width="11.625" style="1" hidden="1" customWidth="1"/>
    <col min="15" max="16384" width="9.00390625" style="1" customWidth="1"/>
  </cols>
  <sheetData>
    <row r="1" spans="1:14" ht="18.75" customHeight="1">
      <c r="A1" s="17"/>
      <c r="B1" s="9"/>
      <c r="C1" s="16"/>
      <c r="D1" s="16"/>
      <c r="E1" s="35"/>
      <c r="F1" s="36"/>
      <c r="G1" s="23"/>
      <c r="H1" s="23"/>
      <c r="I1" s="23"/>
      <c r="J1" s="23"/>
      <c r="K1" s="23"/>
      <c r="L1" s="23"/>
      <c r="M1" s="23"/>
      <c r="N1" s="23"/>
    </row>
    <row r="2" spans="1:14" ht="57.75" customHeight="1">
      <c r="A2" s="104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24"/>
      <c r="L2" s="71">
        <v>0.5</v>
      </c>
      <c r="M2" s="72"/>
      <c r="N2" s="71">
        <v>0.4</v>
      </c>
    </row>
    <row r="3" spans="1:14" ht="17.25" customHeight="1" thickBot="1">
      <c r="A3" s="15"/>
      <c r="B3" s="15"/>
      <c r="C3" s="15"/>
      <c r="D3" s="15"/>
      <c r="E3" s="37"/>
      <c r="F3" s="38"/>
      <c r="G3" s="24"/>
      <c r="H3" s="24"/>
      <c r="I3" s="24"/>
      <c r="J3" s="24"/>
      <c r="K3" s="24"/>
      <c r="L3" s="24"/>
      <c r="M3" s="24"/>
      <c r="N3" s="24"/>
    </row>
    <row r="4" spans="1:14" ht="15.75" customHeight="1" thickTop="1">
      <c r="A4" s="40"/>
      <c r="B4" s="41" t="s">
        <v>0</v>
      </c>
      <c r="C4" s="42" t="s">
        <v>1</v>
      </c>
      <c r="D4" s="43" t="s">
        <v>2</v>
      </c>
      <c r="E4" s="75" t="s">
        <v>3</v>
      </c>
      <c r="F4" s="76" t="s">
        <v>4</v>
      </c>
      <c r="G4" s="44" t="s">
        <v>5</v>
      </c>
      <c r="H4" s="46" t="s">
        <v>6</v>
      </c>
      <c r="I4" s="47" t="s">
        <v>28</v>
      </c>
      <c r="J4" s="48"/>
      <c r="K4" s="47" t="s">
        <v>28</v>
      </c>
      <c r="L4" s="48"/>
      <c r="M4" s="47" t="s">
        <v>28</v>
      </c>
      <c r="N4" s="48"/>
    </row>
    <row r="5" spans="1:14" ht="12.75">
      <c r="A5" s="49"/>
      <c r="B5" s="39" t="s">
        <v>7</v>
      </c>
      <c r="C5" s="3" t="s">
        <v>8</v>
      </c>
      <c r="D5" s="4" t="s">
        <v>9</v>
      </c>
      <c r="E5" s="36" t="s">
        <v>10</v>
      </c>
      <c r="F5" s="77" t="s">
        <v>11</v>
      </c>
      <c r="G5" s="23" t="s">
        <v>12</v>
      </c>
      <c r="H5" s="10" t="s">
        <v>13</v>
      </c>
      <c r="I5" s="20" t="s">
        <v>14</v>
      </c>
      <c r="J5" s="50" t="s">
        <v>15</v>
      </c>
      <c r="K5" s="20" t="s">
        <v>14</v>
      </c>
      <c r="L5" s="50" t="s">
        <v>15</v>
      </c>
      <c r="M5" s="20" t="s">
        <v>14</v>
      </c>
      <c r="N5" s="50" t="s">
        <v>15</v>
      </c>
    </row>
    <row r="6" spans="1:14" ht="12.75">
      <c r="A6" s="49"/>
      <c r="B6" s="2"/>
      <c r="C6" s="3"/>
      <c r="D6" s="4" t="s">
        <v>16</v>
      </c>
      <c r="E6" s="36" t="s">
        <v>17</v>
      </c>
      <c r="F6" s="77" t="s">
        <v>18</v>
      </c>
      <c r="G6" s="23" t="s">
        <v>19</v>
      </c>
      <c r="H6" s="10" t="s">
        <v>17</v>
      </c>
      <c r="I6" s="10" t="s">
        <v>20</v>
      </c>
      <c r="J6" s="51" t="s">
        <v>21</v>
      </c>
      <c r="K6" s="10" t="s">
        <v>20</v>
      </c>
      <c r="L6" s="51" t="s">
        <v>21</v>
      </c>
      <c r="M6" s="10" t="s">
        <v>20</v>
      </c>
      <c r="N6" s="51" t="s">
        <v>21</v>
      </c>
    </row>
    <row r="7" spans="1:14" ht="12.75">
      <c r="A7" s="52"/>
      <c r="B7" s="7"/>
      <c r="C7" s="26"/>
      <c r="D7" s="27"/>
      <c r="E7" s="78"/>
      <c r="F7" s="79" t="s">
        <v>22</v>
      </c>
      <c r="G7" s="14" t="s">
        <v>17</v>
      </c>
      <c r="H7" s="70">
        <f>'расчет ФОТ'!B22</f>
        <v>2.939</v>
      </c>
      <c r="I7" s="13" t="s">
        <v>23</v>
      </c>
      <c r="J7" s="53" t="s">
        <v>24</v>
      </c>
      <c r="K7" s="13" t="s">
        <v>23</v>
      </c>
      <c r="L7" s="53" t="s">
        <v>24</v>
      </c>
      <c r="M7" s="13" t="s">
        <v>23</v>
      </c>
      <c r="N7" s="53" t="s">
        <v>24</v>
      </c>
    </row>
    <row r="8" spans="1:14" ht="12.75">
      <c r="A8" s="49"/>
      <c r="B8" s="9"/>
      <c r="C8" s="6"/>
      <c r="D8" s="8"/>
      <c r="E8" s="80"/>
      <c r="F8" s="36"/>
      <c r="G8" s="11"/>
      <c r="H8" s="12"/>
      <c r="I8" s="11"/>
      <c r="J8" s="55"/>
      <c r="K8" s="11"/>
      <c r="L8" s="55"/>
      <c r="M8" s="11"/>
      <c r="N8" s="55"/>
    </row>
    <row r="9" spans="1:14" ht="12.75" customHeight="1">
      <c r="A9" s="56" t="s">
        <v>29</v>
      </c>
      <c r="B9" s="9" t="s">
        <v>30</v>
      </c>
      <c r="C9" s="6" t="s">
        <v>31</v>
      </c>
      <c r="D9" s="8" t="s">
        <v>25</v>
      </c>
      <c r="E9" s="81">
        <f>'расчет ФОТ'!H5</f>
        <v>306.8949771689498</v>
      </c>
      <c r="F9" s="81">
        <v>5</v>
      </c>
      <c r="G9" s="10">
        <f>E9*F9</f>
        <v>1534.4748858447492</v>
      </c>
      <c r="H9" s="23">
        <f>G9*$H$7</f>
        <v>4509.821689497718</v>
      </c>
      <c r="I9" s="10">
        <f>ROUND(H9*1.25,0)</f>
        <v>5637</v>
      </c>
      <c r="J9" s="57">
        <f>ROUND(H9*1.298,0)</f>
        <v>5854</v>
      </c>
      <c r="K9" s="73">
        <f>I9*$L$2</f>
        <v>2818.5</v>
      </c>
      <c r="L9" s="74">
        <f>J9*$L$2</f>
        <v>2927</v>
      </c>
      <c r="M9" s="73">
        <f>I9*$N$2</f>
        <v>2254.8</v>
      </c>
      <c r="N9" s="74">
        <f>J9*$N$2</f>
        <v>2341.6</v>
      </c>
    </row>
    <row r="10" spans="1:14" ht="13.5" customHeight="1">
      <c r="A10" s="49"/>
      <c r="B10" s="30" t="s">
        <v>32</v>
      </c>
      <c r="C10" s="6"/>
      <c r="D10" s="8"/>
      <c r="E10" s="81"/>
      <c r="F10" s="36"/>
      <c r="G10" s="11"/>
      <c r="H10" s="12"/>
      <c r="I10" s="11"/>
      <c r="J10" s="55"/>
      <c r="K10" s="73">
        <f aca="true" t="shared" si="0" ref="K10:L45">I10*$L$2</f>
        <v>0</v>
      </c>
      <c r="L10" s="74">
        <f t="shared" si="0"/>
        <v>0</v>
      </c>
      <c r="M10" s="73">
        <f aca="true" t="shared" si="1" ref="M10:N45">I10*$N$2</f>
        <v>0</v>
      </c>
      <c r="N10" s="74">
        <f t="shared" si="1"/>
        <v>0</v>
      </c>
    </row>
    <row r="11" spans="1:14" ht="13.5" customHeight="1">
      <c r="A11" s="49"/>
      <c r="B11" s="30" t="s">
        <v>33</v>
      </c>
      <c r="C11" s="6"/>
      <c r="D11" s="8"/>
      <c r="E11" s="81"/>
      <c r="F11" s="81"/>
      <c r="G11" s="11"/>
      <c r="H11" s="12"/>
      <c r="I11" s="11"/>
      <c r="J11" s="58"/>
      <c r="K11" s="73">
        <f t="shared" si="0"/>
        <v>0</v>
      </c>
      <c r="L11" s="74">
        <f t="shared" si="0"/>
        <v>0</v>
      </c>
      <c r="M11" s="73">
        <f t="shared" si="1"/>
        <v>0</v>
      </c>
      <c r="N11" s="74">
        <f t="shared" si="1"/>
        <v>0</v>
      </c>
    </row>
    <row r="12" spans="1:14" ht="13.5" customHeight="1">
      <c r="A12" s="49"/>
      <c r="B12" s="9" t="s">
        <v>34</v>
      </c>
      <c r="C12" s="6"/>
      <c r="D12" s="8"/>
      <c r="E12" s="81"/>
      <c r="F12" s="81"/>
      <c r="G12" s="11"/>
      <c r="H12" s="12"/>
      <c r="I12" s="11"/>
      <c r="J12" s="58"/>
      <c r="K12" s="73">
        <f t="shared" si="0"/>
        <v>0</v>
      </c>
      <c r="L12" s="74">
        <f t="shared" si="0"/>
        <v>0</v>
      </c>
      <c r="M12" s="73">
        <f t="shared" si="1"/>
        <v>0</v>
      </c>
      <c r="N12" s="74">
        <f t="shared" si="1"/>
        <v>0</v>
      </c>
    </row>
    <row r="13" spans="1:14" ht="12.75">
      <c r="A13" s="49"/>
      <c r="B13" s="9"/>
      <c r="C13" s="6"/>
      <c r="D13" s="8"/>
      <c r="E13" s="81"/>
      <c r="F13" s="81"/>
      <c r="G13" s="11"/>
      <c r="H13" s="12"/>
      <c r="I13" s="11"/>
      <c r="J13" s="58"/>
      <c r="K13" s="73">
        <f t="shared" si="0"/>
        <v>0</v>
      </c>
      <c r="L13" s="74">
        <f t="shared" si="0"/>
        <v>0</v>
      </c>
      <c r="M13" s="73">
        <f t="shared" si="1"/>
        <v>0</v>
      </c>
      <c r="N13" s="74">
        <f t="shared" si="1"/>
        <v>0</v>
      </c>
    </row>
    <row r="14" spans="1:14" ht="12.75" customHeight="1">
      <c r="A14" s="56" t="s">
        <v>35</v>
      </c>
      <c r="B14" s="9" t="s">
        <v>36</v>
      </c>
      <c r="C14" s="6" t="s">
        <v>26</v>
      </c>
      <c r="D14" s="8" t="s">
        <v>25</v>
      </c>
      <c r="E14" s="81">
        <f>E9</f>
        <v>306.8949771689498</v>
      </c>
      <c r="F14" s="81">
        <v>1.1</v>
      </c>
      <c r="G14" s="10">
        <f>E14*F14</f>
        <v>337.5844748858448</v>
      </c>
      <c r="H14" s="23">
        <f>G14*$H$7</f>
        <v>992.160771689498</v>
      </c>
      <c r="I14" s="10">
        <f>ROUND(H14*1.25,0)</f>
        <v>1240</v>
      </c>
      <c r="J14" s="57">
        <f>ROUND(H14*1.298,0)</f>
        <v>1288</v>
      </c>
      <c r="K14" s="73">
        <f t="shared" si="0"/>
        <v>620</v>
      </c>
      <c r="L14" s="74">
        <f t="shared" si="0"/>
        <v>644</v>
      </c>
      <c r="M14" s="73">
        <f t="shared" si="1"/>
        <v>496</v>
      </c>
      <c r="N14" s="74">
        <f t="shared" si="1"/>
        <v>515.2</v>
      </c>
    </row>
    <row r="15" spans="1:14" ht="12.75" customHeight="1">
      <c r="A15" s="49"/>
      <c r="B15" s="9"/>
      <c r="C15" s="6"/>
      <c r="D15" s="8"/>
      <c r="E15" s="81"/>
      <c r="F15" s="81"/>
      <c r="G15" s="10"/>
      <c r="H15" s="23"/>
      <c r="I15" s="10"/>
      <c r="J15" s="51"/>
      <c r="K15" s="73">
        <f t="shared" si="0"/>
        <v>0</v>
      </c>
      <c r="L15" s="74">
        <f t="shared" si="0"/>
        <v>0</v>
      </c>
      <c r="M15" s="73">
        <f t="shared" si="1"/>
        <v>0</v>
      </c>
      <c r="N15" s="74">
        <f t="shared" si="1"/>
        <v>0</v>
      </c>
    </row>
    <row r="16" spans="1:14" ht="12.75" customHeight="1">
      <c r="A16" s="56" t="s">
        <v>37</v>
      </c>
      <c r="B16" s="30" t="s">
        <v>38</v>
      </c>
      <c r="C16" s="6" t="s">
        <v>26</v>
      </c>
      <c r="D16" s="8" t="s">
        <v>25</v>
      </c>
      <c r="E16" s="81">
        <f>E14</f>
        <v>306.8949771689498</v>
      </c>
      <c r="F16" s="82">
        <v>3.3</v>
      </c>
      <c r="G16" s="10">
        <f>E16*F16</f>
        <v>1012.7534246575343</v>
      </c>
      <c r="H16" s="23">
        <f>G16*$H$7</f>
        <v>2976.4823150684933</v>
      </c>
      <c r="I16" s="10">
        <f>ROUND(H16*1.25,0)</f>
        <v>3721</v>
      </c>
      <c r="J16" s="57">
        <f>ROUND(H16*1.298,0)</f>
        <v>3863</v>
      </c>
      <c r="K16" s="73">
        <f t="shared" si="0"/>
        <v>1860.5</v>
      </c>
      <c r="L16" s="74">
        <f t="shared" si="0"/>
        <v>1931.5</v>
      </c>
      <c r="M16" s="73">
        <f t="shared" si="1"/>
        <v>1488.4</v>
      </c>
      <c r="N16" s="74">
        <f t="shared" si="1"/>
        <v>1545.2</v>
      </c>
    </row>
    <row r="17" spans="1:14" ht="13.5" customHeight="1">
      <c r="A17" s="56"/>
      <c r="B17" s="30" t="s">
        <v>39</v>
      </c>
      <c r="C17" s="6"/>
      <c r="D17" s="8"/>
      <c r="E17" s="80"/>
      <c r="F17" s="82"/>
      <c r="G17" s="11"/>
      <c r="H17" s="12"/>
      <c r="I17" s="11"/>
      <c r="J17" s="59"/>
      <c r="K17" s="73">
        <f t="shared" si="0"/>
        <v>0</v>
      </c>
      <c r="L17" s="74">
        <f t="shared" si="0"/>
        <v>0</v>
      </c>
      <c r="M17" s="73">
        <f t="shared" si="1"/>
        <v>0</v>
      </c>
      <c r="N17" s="74">
        <f t="shared" si="1"/>
        <v>0</v>
      </c>
    </row>
    <row r="18" spans="1:14" ht="13.5" customHeight="1">
      <c r="A18" s="56"/>
      <c r="B18" s="30" t="s">
        <v>40</v>
      </c>
      <c r="C18" s="6"/>
      <c r="D18" s="8"/>
      <c r="E18" s="80"/>
      <c r="F18" s="83"/>
      <c r="G18" s="11"/>
      <c r="H18" s="12"/>
      <c r="I18" s="11"/>
      <c r="J18" s="55"/>
      <c r="K18" s="73">
        <f t="shared" si="0"/>
        <v>0</v>
      </c>
      <c r="L18" s="74">
        <f t="shared" si="0"/>
        <v>0</v>
      </c>
      <c r="M18" s="73">
        <f t="shared" si="1"/>
        <v>0</v>
      </c>
      <c r="N18" s="74">
        <f t="shared" si="1"/>
        <v>0</v>
      </c>
    </row>
    <row r="19" spans="1:14" ht="12.75">
      <c r="A19" s="56"/>
      <c r="B19" s="30"/>
      <c r="C19" s="6"/>
      <c r="D19" s="8"/>
      <c r="E19" s="80"/>
      <c r="F19" s="83"/>
      <c r="G19" s="11"/>
      <c r="H19" s="12"/>
      <c r="I19" s="11"/>
      <c r="J19" s="55"/>
      <c r="K19" s="73">
        <f t="shared" si="0"/>
        <v>0</v>
      </c>
      <c r="L19" s="74">
        <f t="shared" si="0"/>
        <v>0</v>
      </c>
      <c r="M19" s="73">
        <f t="shared" si="1"/>
        <v>0</v>
      </c>
      <c r="N19" s="74">
        <f t="shared" si="1"/>
        <v>0</v>
      </c>
    </row>
    <row r="20" spans="1:14" ht="12.75">
      <c r="A20" s="56" t="s">
        <v>41</v>
      </c>
      <c r="B20" s="30" t="s">
        <v>36</v>
      </c>
      <c r="C20" s="6" t="s">
        <v>26</v>
      </c>
      <c r="D20" s="8" t="s">
        <v>25</v>
      </c>
      <c r="E20" s="81">
        <f>E16</f>
        <v>306.8949771689498</v>
      </c>
      <c r="F20" s="83">
        <v>0.75</v>
      </c>
      <c r="G20" s="10">
        <f>E20*F20</f>
        <v>230.17123287671237</v>
      </c>
      <c r="H20" s="23">
        <f>G20*$H$7</f>
        <v>676.4732534246576</v>
      </c>
      <c r="I20" s="10">
        <f>ROUND(H20*1.25,0)</f>
        <v>846</v>
      </c>
      <c r="J20" s="57">
        <f>ROUND(H20*1.298,0)</f>
        <v>878</v>
      </c>
      <c r="K20" s="73">
        <f t="shared" si="0"/>
        <v>423</v>
      </c>
      <c r="L20" s="74">
        <f t="shared" si="0"/>
        <v>439</v>
      </c>
      <c r="M20" s="73">
        <f t="shared" si="1"/>
        <v>338.40000000000003</v>
      </c>
      <c r="N20" s="74">
        <f t="shared" si="1"/>
        <v>351.20000000000005</v>
      </c>
    </row>
    <row r="21" spans="1:14" ht="12.75">
      <c r="A21" s="56"/>
      <c r="B21" s="30"/>
      <c r="C21" s="6"/>
      <c r="D21" s="8"/>
      <c r="E21" s="80"/>
      <c r="F21" s="83"/>
      <c r="G21" s="11"/>
      <c r="H21" s="12"/>
      <c r="I21" s="11"/>
      <c r="J21" s="55"/>
      <c r="K21" s="73">
        <f t="shared" si="0"/>
        <v>0</v>
      </c>
      <c r="L21" s="74">
        <f t="shared" si="0"/>
        <v>0</v>
      </c>
      <c r="M21" s="73">
        <f t="shared" si="1"/>
        <v>0</v>
      </c>
      <c r="N21" s="74">
        <f t="shared" si="1"/>
        <v>0</v>
      </c>
    </row>
    <row r="22" spans="1:14" ht="12.75" customHeight="1">
      <c r="A22" s="56" t="s">
        <v>42</v>
      </c>
      <c r="B22" s="30" t="s">
        <v>43</v>
      </c>
      <c r="C22" s="6" t="s">
        <v>26</v>
      </c>
      <c r="D22" s="8" t="s">
        <v>25</v>
      </c>
      <c r="E22" s="81">
        <f>E20</f>
        <v>306.8949771689498</v>
      </c>
      <c r="F22" s="83">
        <v>0.26</v>
      </c>
      <c r="G22" s="10">
        <f>E22*F22</f>
        <v>79.79269406392696</v>
      </c>
      <c r="H22" s="23">
        <f>G22*$H$7</f>
        <v>234.51072785388135</v>
      </c>
      <c r="I22" s="10"/>
      <c r="J22" s="57">
        <f>ROUND(H22*1.298,0)</f>
        <v>304</v>
      </c>
      <c r="K22" s="73">
        <f t="shared" si="0"/>
        <v>0</v>
      </c>
      <c r="L22" s="74">
        <f t="shared" si="0"/>
        <v>152</v>
      </c>
      <c r="M22" s="73">
        <f t="shared" si="1"/>
        <v>0</v>
      </c>
      <c r="N22" s="74">
        <f t="shared" si="1"/>
        <v>121.60000000000001</v>
      </c>
    </row>
    <row r="23" spans="1:14" ht="13.5" customHeight="1">
      <c r="A23" s="56"/>
      <c r="B23" s="30" t="s">
        <v>44</v>
      </c>
      <c r="C23" s="6"/>
      <c r="D23" s="8"/>
      <c r="E23" s="80"/>
      <c r="F23" s="83"/>
      <c r="G23" s="11"/>
      <c r="H23" s="12"/>
      <c r="I23" s="11"/>
      <c r="J23" s="55"/>
      <c r="K23" s="73">
        <f t="shared" si="0"/>
        <v>0</v>
      </c>
      <c r="L23" s="74">
        <f t="shared" si="0"/>
        <v>0</v>
      </c>
      <c r="M23" s="73">
        <f t="shared" si="1"/>
        <v>0</v>
      </c>
      <c r="N23" s="74">
        <f t="shared" si="1"/>
        <v>0</v>
      </c>
    </row>
    <row r="24" spans="1:14" ht="12.75">
      <c r="A24" s="56"/>
      <c r="B24" s="30"/>
      <c r="C24" s="6"/>
      <c r="D24" s="8"/>
      <c r="E24" s="80"/>
      <c r="F24" s="83"/>
      <c r="G24" s="11"/>
      <c r="H24" s="12"/>
      <c r="I24" s="11"/>
      <c r="J24" s="55"/>
      <c r="K24" s="73">
        <f t="shared" si="0"/>
        <v>0</v>
      </c>
      <c r="L24" s="74">
        <f t="shared" si="0"/>
        <v>0</v>
      </c>
      <c r="M24" s="73">
        <f t="shared" si="1"/>
        <v>0</v>
      </c>
      <c r="N24" s="74">
        <f t="shared" si="1"/>
        <v>0</v>
      </c>
    </row>
    <row r="25" spans="1:14" ht="24" customHeight="1">
      <c r="A25" s="56" t="s">
        <v>45</v>
      </c>
      <c r="B25" s="30" t="s">
        <v>46</v>
      </c>
      <c r="C25" s="6" t="s">
        <v>31</v>
      </c>
      <c r="D25" s="8" t="s">
        <v>25</v>
      </c>
      <c r="E25" s="81">
        <f>E22</f>
        <v>306.8949771689498</v>
      </c>
      <c r="F25" s="83">
        <v>0.43</v>
      </c>
      <c r="G25" s="10">
        <f>E25*F25</f>
        <v>131.96484018264843</v>
      </c>
      <c r="H25" s="23">
        <f>G25*$H$7</f>
        <v>387.8446652968037</v>
      </c>
      <c r="I25" s="10"/>
      <c r="J25" s="57">
        <f>ROUND(H25*1.298,0)</f>
        <v>503</v>
      </c>
      <c r="K25" s="73">
        <f t="shared" si="0"/>
        <v>0</v>
      </c>
      <c r="L25" s="74">
        <f t="shared" si="0"/>
        <v>251.5</v>
      </c>
      <c r="M25" s="73">
        <f t="shared" si="1"/>
        <v>0</v>
      </c>
      <c r="N25" s="74">
        <f t="shared" si="1"/>
        <v>201.20000000000002</v>
      </c>
    </row>
    <row r="26" spans="1:14" ht="14.25" customHeight="1">
      <c r="A26" s="56"/>
      <c r="B26" s="30" t="s">
        <v>47</v>
      </c>
      <c r="C26" s="6"/>
      <c r="D26" s="8"/>
      <c r="E26" s="81"/>
      <c r="F26" s="83"/>
      <c r="G26" s="10"/>
      <c r="H26" s="23"/>
      <c r="I26" s="10"/>
      <c r="J26" s="51"/>
      <c r="K26" s="73">
        <f t="shared" si="0"/>
        <v>0</v>
      </c>
      <c r="L26" s="74">
        <f t="shared" si="0"/>
        <v>0</v>
      </c>
      <c r="M26" s="73">
        <f t="shared" si="1"/>
        <v>0</v>
      </c>
      <c r="N26" s="74">
        <f t="shared" si="1"/>
        <v>0</v>
      </c>
    </row>
    <row r="27" spans="1:14" ht="12.75">
      <c r="A27" s="56"/>
      <c r="B27" s="30"/>
      <c r="C27" s="6"/>
      <c r="D27" s="8"/>
      <c r="E27" s="80"/>
      <c r="F27" s="83"/>
      <c r="G27" s="11"/>
      <c r="H27" s="12"/>
      <c r="I27" s="11"/>
      <c r="J27" s="55"/>
      <c r="K27" s="73">
        <f t="shared" si="0"/>
        <v>0</v>
      </c>
      <c r="L27" s="74">
        <f t="shared" si="0"/>
        <v>0</v>
      </c>
      <c r="M27" s="73">
        <f t="shared" si="1"/>
        <v>0</v>
      </c>
      <c r="N27" s="74">
        <f t="shared" si="1"/>
        <v>0</v>
      </c>
    </row>
    <row r="28" spans="1:14" ht="12.75" customHeight="1">
      <c r="A28" s="56" t="s">
        <v>48</v>
      </c>
      <c r="B28" s="30" t="s">
        <v>49</v>
      </c>
      <c r="C28" s="6" t="s">
        <v>26</v>
      </c>
      <c r="D28" s="8" t="s">
        <v>25</v>
      </c>
      <c r="E28" s="81">
        <f>E25</f>
        <v>306.8949771689498</v>
      </c>
      <c r="F28" s="83">
        <v>0.18</v>
      </c>
      <c r="G28" s="10">
        <f>E28*F28</f>
        <v>55.24109589041097</v>
      </c>
      <c r="H28" s="23">
        <f>G28*$H$7</f>
        <v>162.35358082191783</v>
      </c>
      <c r="I28" s="10"/>
      <c r="J28" s="57">
        <f>ROUND(H28*1.298,0)</f>
        <v>211</v>
      </c>
      <c r="K28" s="73">
        <f t="shared" si="0"/>
        <v>0</v>
      </c>
      <c r="L28" s="74">
        <f t="shared" si="0"/>
        <v>105.5</v>
      </c>
      <c r="M28" s="73">
        <f t="shared" si="1"/>
        <v>0</v>
      </c>
      <c r="N28" s="74">
        <f t="shared" si="1"/>
        <v>84.4</v>
      </c>
    </row>
    <row r="29" spans="1:14" ht="14.25" customHeight="1">
      <c r="A29" s="56"/>
      <c r="B29" s="30" t="s">
        <v>50</v>
      </c>
      <c r="C29" s="29"/>
      <c r="D29" s="60"/>
      <c r="E29" s="84"/>
      <c r="F29" s="83"/>
      <c r="G29" s="10"/>
      <c r="H29" s="23"/>
      <c r="I29" s="10"/>
      <c r="J29" s="57"/>
      <c r="K29" s="73">
        <f t="shared" si="0"/>
        <v>0</v>
      </c>
      <c r="L29" s="74">
        <f t="shared" si="0"/>
        <v>0</v>
      </c>
      <c r="M29" s="73">
        <f t="shared" si="1"/>
        <v>0</v>
      </c>
      <c r="N29" s="74">
        <f t="shared" si="1"/>
        <v>0</v>
      </c>
    </row>
    <row r="30" spans="1:14" ht="13.5">
      <c r="A30" s="56"/>
      <c r="B30" s="30"/>
      <c r="C30" s="29"/>
      <c r="D30" s="60"/>
      <c r="E30" s="84"/>
      <c r="F30" s="83"/>
      <c r="G30" s="10"/>
      <c r="H30" s="23"/>
      <c r="I30" s="10"/>
      <c r="J30" s="57"/>
      <c r="K30" s="73">
        <f t="shared" si="0"/>
        <v>0</v>
      </c>
      <c r="L30" s="74">
        <f t="shared" si="0"/>
        <v>0</v>
      </c>
      <c r="M30" s="73">
        <f t="shared" si="1"/>
        <v>0</v>
      </c>
      <c r="N30" s="74">
        <f t="shared" si="1"/>
        <v>0</v>
      </c>
    </row>
    <row r="31" spans="1:14" ht="12.75">
      <c r="A31" s="56" t="s">
        <v>51</v>
      </c>
      <c r="B31" s="30" t="s">
        <v>46</v>
      </c>
      <c r="C31" s="6" t="s">
        <v>26</v>
      </c>
      <c r="D31" s="8" t="s">
        <v>25</v>
      </c>
      <c r="E31" s="81">
        <f>E28</f>
        <v>306.8949771689498</v>
      </c>
      <c r="F31" s="83">
        <v>0.3</v>
      </c>
      <c r="G31" s="10">
        <f>E31*F31</f>
        <v>92.06849315068494</v>
      </c>
      <c r="H31" s="23">
        <f>G31*$H$7</f>
        <v>270.58930136986305</v>
      </c>
      <c r="I31" s="10"/>
      <c r="J31" s="57">
        <f>ROUND(H31*1.298,0)</f>
        <v>351</v>
      </c>
      <c r="K31" s="73">
        <f t="shared" si="0"/>
        <v>0</v>
      </c>
      <c r="L31" s="74">
        <f t="shared" si="0"/>
        <v>175.5</v>
      </c>
      <c r="M31" s="73">
        <f t="shared" si="1"/>
        <v>0</v>
      </c>
      <c r="N31" s="74">
        <f t="shared" si="1"/>
        <v>140.4</v>
      </c>
    </row>
    <row r="32" spans="1:14" ht="13.5">
      <c r="A32" s="49"/>
      <c r="B32" s="30" t="s">
        <v>47</v>
      </c>
      <c r="C32" s="29"/>
      <c r="D32" s="60"/>
      <c r="E32" s="84"/>
      <c r="F32" s="83"/>
      <c r="G32" s="10"/>
      <c r="H32" s="23"/>
      <c r="I32" s="10"/>
      <c r="J32" s="57"/>
      <c r="K32" s="73">
        <f t="shared" si="0"/>
        <v>0</v>
      </c>
      <c r="L32" s="74">
        <f t="shared" si="0"/>
        <v>0</v>
      </c>
      <c r="M32" s="73">
        <f t="shared" si="1"/>
        <v>0</v>
      </c>
      <c r="N32" s="74">
        <f t="shared" si="1"/>
        <v>0</v>
      </c>
    </row>
    <row r="33" spans="1:14" ht="13.5">
      <c r="A33" s="49"/>
      <c r="B33" s="30"/>
      <c r="C33" s="29"/>
      <c r="D33" s="60"/>
      <c r="E33" s="84"/>
      <c r="F33" s="83"/>
      <c r="G33" s="10"/>
      <c r="H33" s="23"/>
      <c r="I33" s="10"/>
      <c r="J33" s="57"/>
      <c r="K33" s="73">
        <f t="shared" si="0"/>
        <v>0</v>
      </c>
      <c r="L33" s="74">
        <f t="shared" si="0"/>
        <v>0</v>
      </c>
      <c r="M33" s="73">
        <f t="shared" si="1"/>
        <v>0</v>
      </c>
      <c r="N33" s="74">
        <f t="shared" si="1"/>
        <v>0</v>
      </c>
    </row>
    <row r="34" spans="1:14" ht="12.75" customHeight="1">
      <c r="A34" s="49" t="s">
        <v>52</v>
      </c>
      <c r="B34" s="9" t="s">
        <v>53</v>
      </c>
      <c r="C34" s="6" t="s">
        <v>26</v>
      </c>
      <c r="D34" s="8" t="s">
        <v>25</v>
      </c>
      <c r="E34" s="81">
        <f>E31</f>
        <v>306.8949771689498</v>
      </c>
      <c r="F34" s="83">
        <v>0.18</v>
      </c>
      <c r="G34" s="10">
        <f>E34*F34</f>
        <v>55.24109589041097</v>
      </c>
      <c r="H34" s="23">
        <f>G34*$H$7</f>
        <v>162.35358082191783</v>
      </c>
      <c r="I34" s="10"/>
      <c r="J34" s="57">
        <f>ROUND(H34*1.298,0)</f>
        <v>211</v>
      </c>
      <c r="K34" s="73">
        <f t="shared" si="0"/>
        <v>0</v>
      </c>
      <c r="L34" s="74">
        <f t="shared" si="0"/>
        <v>105.5</v>
      </c>
      <c r="M34" s="73">
        <f t="shared" si="1"/>
        <v>0</v>
      </c>
      <c r="N34" s="74">
        <f t="shared" si="1"/>
        <v>84.4</v>
      </c>
    </row>
    <row r="35" spans="1:14" ht="14.25" customHeight="1">
      <c r="A35" s="49"/>
      <c r="B35" s="9" t="s">
        <v>54</v>
      </c>
      <c r="C35" s="6"/>
      <c r="D35" s="8"/>
      <c r="E35" s="80"/>
      <c r="F35" s="83"/>
      <c r="G35" s="11"/>
      <c r="H35" s="12"/>
      <c r="I35" s="11"/>
      <c r="J35" s="55"/>
      <c r="K35" s="73">
        <f t="shared" si="0"/>
        <v>0</v>
      </c>
      <c r="L35" s="74">
        <f t="shared" si="0"/>
        <v>0</v>
      </c>
      <c r="M35" s="73">
        <f t="shared" si="1"/>
        <v>0</v>
      </c>
      <c r="N35" s="74">
        <f t="shared" si="1"/>
        <v>0</v>
      </c>
    </row>
    <row r="36" spans="1:14" ht="14.25" customHeight="1">
      <c r="A36" s="49"/>
      <c r="B36" s="9" t="s">
        <v>55</v>
      </c>
      <c r="C36" s="6"/>
      <c r="D36" s="8"/>
      <c r="E36" s="80"/>
      <c r="F36" s="83"/>
      <c r="G36" s="10"/>
      <c r="H36" s="23"/>
      <c r="I36" s="10"/>
      <c r="J36" s="57"/>
      <c r="K36" s="73">
        <f t="shared" si="0"/>
        <v>0</v>
      </c>
      <c r="L36" s="74">
        <f t="shared" si="0"/>
        <v>0</v>
      </c>
      <c r="M36" s="73">
        <f t="shared" si="1"/>
        <v>0</v>
      </c>
      <c r="N36" s="74">
        <f t="shared" si="1"/>
        <v>0</v>
      </c>
    </row>
    <row r="37" spans="1:14" ht="12.75">
      <c r="A37" s="49"/>
      <c r="B37" s="9"/>
      <c r="C37" s="6"/>
      <c r="D37" s="8"/>
      <c r="E37" s="80"/>
      <c r="F37" s="83"/>
      <c r="G37" s="10"/>
      <c r="H37" s="23"/>
      <c r="I37" s="10"/>
      <c r="J37" s="57"/>
      <c r="K37" s="73">
        <f t="shared" si="0"/>
        <v>0</v>
      </c>
      <c r="L37" s="74">
        <f t="shared" si="0"/>
        <v>0</v>
      </c>
      <c r="M37" s="73">
        <f t="shared" si="1"/>
        <v>0</v>
      </c>
      <c r="N37" s="74">
        <f t="shared" si="1"/>
        <v>0</v>
      </c>
    </row>
    <row r="38" spans="1:14" ht="12.75" customHeight="1">
      <c r="A38" s="49" t="s">
        <v>56</v>
      </c>
      <c r="B38" s="30" t="s">
        <v>46</v>
      </c>
      <c r="C38" s="6" t="s">
        <v>26</v>
      </c>
      <c r="D38" s="8" t="s">
        <v>25</v>
      </c>
      <c r="E38" s="81">
        <f>E34</f>
        <v>306.8949771689498</v>
      </c>
      <c r="F38" s="83">
        <v>0.3</v>
      </c>
      <c r="G38" s="10">
        <f>E38*F38</f>
        <v>92.06849315068494</v>
      </c>
      <c r="H38" s="23">
        <f>G38*$H$7</f>
        <v>270.58930136986305</v>
      </c>
      <c r="I38" s="10"/>
      <c r="J38" s="57">
        <f>ROUND(H38*1.298,0)</f>
        <v>351</v>
      </c>
      <c r="K38" s="73">
        <f t="shared" si="0"/>
        <v>0</v>
      </c>
      <c r="L38" s="74">
        <f t="shared" si="0"/>
        <v>175.5</v>
      </c>
      <c r="M38" s="73">
        <f t="shared" si="1"/>
        <v>0</v>
      </c>
      <c r="N38" s="74">
        <f t="shared" si="1"/>
        <v>140.4</v>
      </c>
    </row>
    <row r="39" spans="1:14" ht="14.25" customHeight="1">
      <c r="A39" s="49"/>
      <c r="B39" s="30" t="s">
        <v>47</v>
      </c>
      <c r="C39" s="6"/>
      <c r="D39" s="8"/>
      <c r="E39" s="81"/>
      <c r="F39" s="83"/>
      <c r="G39" s="10"/>
      <c r="H39" s="23"/>
      <c r="I39" s="10"/>
      <c r="J39" s="57"/>
      <c r="K39" s="73">
        <f t="shared" si="0"/>
        <v>0</v>
      </c>
      <c r="L39" s="74">
        <f t="shared" si="0"/>
        <v>0</v>
      </c>
      <c r="M39" s="73">
        <f t="shared" si="1"/>
        <v>0</v>
      </c>
      <c r="N39" s="74">
        <f t="shared" si="1"/>
        <v>0</v>
      </c>
    </row>
    <row r="40" spans="1:14" ht="12.75" customHeight="1">
      <c r="A40" s="49"/>
      <c r="B40" s="30"/>
      <c r="C40" s="6"/>
      <c r="D40" s="8"/>
      <c r="E40" s="81"/>
      <c r="F40" s="83"/>
      <c r="G40" s="10"/>
      <c r="H40" s="23"/>
      <c r="I40" s="10"/>
      <c r="J40" s="57"/>
      <c r="K40" s="73">
        <f t="shared" si="0"/>
        <v>0</v>
      </c>
      <c r="L40" s="74">
        <f t="shared" si="0"/>
        <v>0</v>
      </c>
      <c r="M40" s="73">
        <f t="shared" si="1"/>
        <v>0</v>
      </c>
      <c r="N40" s="74">
        <f t="shared" si="1"/>
        <v>0</v>
      </c>
    </row>
    <row r="41" spans="1:14" ht="12.75" customHeight="1">
      <c r="A41" s="49" t="s">
        <v>57</v>
      </c>
      <c r="B41" s="9" t="s">
        <v>58</v>
      </c>
      <c r="C41" s="6"/>
      <c r="D41" s="8"/>
      <c r="E41" s="80"/>
      <c r="F41" s="83"/>
      <c r="G41" s="10"/>
      <c r="H41" s="23"/>
      <c r="I41" s="10"/>
      <c r="J41" s="57"/>
      <c r="K41" s="73">
        <f t="shared" si="0"/>
        <v>0</v>
      </c>
      <c r="L41" s="74">
        <f t="shared" si="0"/>
        <v>0</v>
      </c>
      <c r="M41" s="73">
        <f t="shared" si="1"/>
        <v>0</v>
      </c>
      <c r="N41" s="74">
        <f t="shared" si="1"/>
        <v>0</v>
      </c>
    </row>
    <row r="42" spans="1:14" ht="14.25" customHeight="1">
      <c r="A42" s="49"/>
      <c r="B42" s="9" t="s">
        <v>59</v>
      </c>
      <c r="C42" s="6" t="s">
        <v>26</v>
      </c>
      <c r="D42" s="8" t="s">
        <v>25</v>
      </c>
      <c r="E42" s="81">
        <f>E38</f>
        <v>306.8949771689498</v>
      </c>
      <c r="F42" s="83">
        <v>0.48</v>
      </c>
      <c r="G42" s="10">
        <f>E42*F42</f>
        <v>147.3095890410959</v>
      </c>
      <c r="H42" s="23">
        <f>G42*$H$7</f>
        <v>432.9428821917809</v>
      </c>
      <c r="I42" s="10"/>
      <c r="J42" s="57">
        <f>ROUND(H42*1.298,0)</f>
        <v>562</v>
      </c>
      <c r="K42" s="73">
        <f t="shared" si="0"/>
        <v>0</v>
      </c>
      <c r="L42" s="74">
        <f t="shared" si="0"/>
        <v>281</v>
      </c>
      <c r="M42" s="73">
        <f t="shared" si="1"/>
        <v>0</v>
      </c>
      <c r="N42" s="74">
        <f t="shared" si="1"/>
        <v>224.8</v>
      </c>
    </row>
    <row r="43" spans="1:14" ht="12.75" customHeight="1">
      <c r="A43" s="49"/>
      <c r="B43" s="9"/>
      <c r="C43" s="6"/>
      <c r="D43" s="8"/>
      <c r="E43" s="81"/>
      <c r="F43" s="83"/>
      <c r="G43" s="10"/>
      <c r="H43" s="23"/>
      <c r="I43" s="10"/>
      <c r="J43" s="57"/>
      <c r="K43" s="73">
        <f t="shared" si="0"/>
        <v>0</v>
      </c>
      <c r="L43" s="74">
        <f t="shared" si="0"/>
        <v>0</v>
      </c>
      <c r="M43" s="73">
        <f t="shared" si="1"/>
        <v>0</v>
      </c>
      <c r="N43" s="74">
        <f t="shared" si="1"/>
        <v>0</v>
      </c>
    </row>
    <row r="44" spans="1:14" ht="12.75" customHeight="1">
      <c r="A44" s="49" t="s">
        <v>60</v>
      </c>
      <c r="B44" s="9" t="s">
        <v>61</v>
      </c>
      <c r="C44" s="6" t="s">
        <v>26</v>
      </c>
      <c r="D44" s="8" t="s">
        <v>25</v>
      </c>
      <c r="E44" s="81">
        <f>E42</f>
        <v>306.8949771689498</v>
      </c>
      <c r="F44" s="83">
        <v>0.16</v>
      </c>
      <c r="G44" s="10">
        <f>E44*F44</f>
        <v>49.103196347031975</v>
      </c>
      <c r="H44" s="23">
        <f>G44*$H$7</f>
        <v>144.31429406392698</v>
      </c>
      <c r="I44" s="10"/>
      <c r="J44" s="57">
        <f>ROUND(H44*1.298,0)</f>
        <v>187</v>
      </c>
      <c r="K44" s="73">
        <f t="shared" si="0"/>
        <v>0</v>
      </c>
      <c r="L44" s="74">
        <f t="shared" si="0"/>
        <v>93.5</v>
      </c>
      <c r="M44" s="73">
        <f t="shared" si="1"/>
        <v>0</v>
      </c>
      <c r="N44" s="74">
        <f t="shared" si="1"/>
        <v>74.8</v>
      </c>
    </row>
    <row r="45" spans="1:14" ht="14.25" customHeight="1">
      <c r="A45" s="49"/>
      <c r="B45" s="9" t="s">
        <v>62</v>
      </c>
      <c r="C45" s="6"/>
      <c r="D45" s="8"/>
      <c r="E45" s="81"/>
      <c r="F45" s="83"/>
      <c r="G45" s="10"/>
      <c r="H45" s="23"/>
      <c r="I45" s="10"/>
      <c r="J45" s="57"/>
      <c r="K45" s="73">
        <f t="shared" si="0"/>
        <v>0</v>
      </c>
      <c r="L45" s="74">
        <f t="shared" si="0"/>
        <v>0</v>
      </c>
      <c r="M45" s="73">
        <f t="shared" si="1"/>
        <v>0</v>
      </c>
      <c r="N45" s="74">
        <f t="shared" si="1"/>
        <v>0</v>
      </c>
    </row>
    <row r="46" spans="1:14" ht="13.5" thickBot="1">
      <c r="A46" s="61"/>
      <c r="B46" s="62"/>
      <c r="C46" s="63"/>
      <c r="D46" s="64"/>
      <c r="E46" s="85"/>
      <c r="F46" s="86"/>
      <c r="G46" s="67"/>
      <c r="H46" s="68"/>
      <c r="I46" s="67"/>
      <c r="J46" s="69"/>
      <c r="K46" s="67"/>
      <c r="L46" s="69"/>
      <c r="M46" s="67"/>
      <c r="N46" s="69"/>
    </row>
    <row r="47" ht="13.5" thickTop="1"/>
    <row r="49" ht="102.75" customHeight="1"/>
    <row r="50" spans="2:8" ht="12.75">
      <c r="B50" s="1" t="s">
        <v>88</v>
      </c>
      <c r="H50" s="19" t="s">
        <v>70</v>
      </c>
    </row>
  </sheetData>
  <sheetProtection password="CF76" sheet="1"/>
  <autoFilter ref="A8:N45"/>
  <mergeCells count="1">
    <mergeCell ref="A2:J2"/>
  </mergeCells>
  <printOptions horizontalCentered="1"/>
  <pageMargins left="0.31496062992125984" right="0" top="0.3937007874015748" bottom="0.5905511811023623" header="0" footer="0"/>
  <pageSetup blackAndWhite="1" fitToHeight="2" fitToWidth="1" horizontalDpi="300" verticalDpi="300" orientation="portrait" paperSize="9" scale="84" r:id="rId1"/>
  <headerFooter alignWithMargins="0">
    <oddFooter>&amp;C&amp;"Arial Cyr,обычный"для филиала в ХМАО Югре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Zeros="0" view="pageBreakPreview" zoomScaleSheetLayoutView="100" zoomScalePageLayoutView="0" workbookViewId="0" topLeftCell="A1">
      <selection activeCell="B17" sqref="B17"/>
    </sheetView>
  </sheetViews>
  <sheetFormatPr defaultColWidth="9.00390625" defaultRowHeight="12.75" outlineLevelCol="1"/>
  <cols>
    <col min="1" max="1" width="6.50390625" style="1" customWidth="1"/>
    <col min="2" max="2" width="60.375" style="1" customWidth="1"/>
    <col min="3" max="3" width="9.875" style="1" customWidth="1"/>
    <col min="4" max="4" width="10.75390625" style="1" customWidth="1"/>
    <col min="5" max="5" width="8.625" style="19" hidden="1" customWidth="1" outlineLevel="1"/>
    <col min="6" max="6" width="8.75390625" style="19" hidden="1" customWidth="1" outlineLevel="1"/>
    <col min="7" max="7" width="8.75390625" style="1" hidden="1" customWidth="1" outlineLevel="1"/>
    <col min="8" max="8" width="9.125" style="1" hidden="1" customWidth="1" outlineLevel="1"/>
    <col min="9" max="9" width="11.625" style="1" customWidth="1" collapsed="1"/>
    <col min="10" max="10" width="11.625" style="1" customWidth="1"/>
    <col min="11" max="14" width="11.625" style="1" hidden="1" customWidth="1"/>
    <col min="15" max="16384" width="9.00390625" style="1" customWidth="1"/>
  </cols>
  <sheetData>
    <row r="1" spans="1:14" ht="18.75" customHeight="1">
      <c r="A1" s="17"/>
      <c r="B1" s="9"/>
      <c r="C1" s="16"/>
      <c r="D1" s="16"/>
      <c r="E1" s="35"/>
      <c r="F1" s="36"/>
      <c r="G1" s="23"/>
      <c r="H1" s="23"/>
      <c r="I1" s="23"/>
      <c r="J1" s="23"/>
      <c r="K1" s="23"/>
      <c r="L1" s="23"/>
      <c r="M1" s="23"/>
      <c r="N1" s="23"/>
    </row>
    <row r="2" spans="1:14" ht="13.5">
      <c r="A2" s="34" t="s">
        <v>27</v>
      </c>
      <c r="B2" s="33"/>
      <c r="C2" s="15"/>
      <c r="D2" s="15"/>
      <c r="E2" s="37"/>
      <c r="F2" s="38"/>
      <c r="G2" s="24"/>
      <c r="H2" s="24"/>
      <c r="I2" s="24"/>
      <c r="J2" s="24"/>
      <c r="K2" s="24"/>
      <c r="L2" s="71">
        <v>0.5</v>
      </c>
      <c r="M2" s="72"/>
      <c r="N2" s="71">
        <v>0.4</v>
      </c>
    </row>
    <row r="3" spans="1:14" ht="17.25" customHeight="1" thickBot="1">
      <c r="A3" s="15"/>
      <c r="B3" s="15"/>
      <c r="C3" s="15"/>
      <c r="D3" s="15"/>
      <c r="E3" s="37"/>
      <c r="F3" s="38"/>
      <c r="G3" s="24"/>
      <c r="H3" s="24"/>
      <c r="I3" s="24"/>
      <c r="J3" s="24"/>
      <c r="K3" s="24"/>
      <c r="L3" s="24"/>
      <c r="M3" s="24"/>
      <c r="N3" s="24"/>
    </row>
    <row r="4" spans="1:14" ht="15.75" customHeight="1" thickTop="1">
      <c r="A4" s="40"/>
      <c r="B4" s="41" t="s">
        <v>0</v>
      </c>
      <c r="C4" s="42" t="s">
        <v>1</v>
      </c>
      <c r="D4" s="43" t="s">
        <v>2</v>
      </c>
      <c r="E4" s="44" t="s">
        <v>3</v>
      </c>
      <c r="F4" s="45" t="s">
        <v>4</v>
      </c>
      <c r="G4" s="44" t="s">
        <v>5</v>
      </c>
      <c r="H4" s="46" t="s">
        <v>6</v>
      </c>
      <c r="I4" s="47" t="s">
        <v>28</v>
      </c>
      <c r="J4" s="48"/>
      <c r="K4" s="47" t="s">
        <v>28</v>
      </c>
      <c r="L4" s="48"/>
      <c r="M4" s="47" t="s">
        <v>28</v>
      </c>
      <c r="N4" s="48"/>
    </row>
    <row r="5" spans="1:14" ht="12.75">
      <c r="A5" s="49"/>
      <c r="B5" s="39" t="s">
        <v>7</v>
      </c>
      <c r="C5" s="3" t="s">
        <v>8</v>
      </c>
      <c r="D5" s="4" t="s">
        <v>9</v>
      </c>
      <c r="E5" s="23" t="s">
        <v>10</v>
      </c>
      <c r="F5" s="25" t="s">
        <v>11</v>
      </c>
      <c r="G5" s="23" t="s">
        <v>12</v>
      </c>
      <c r="H5" s="10" t="s">
        <v>13</v>
      </c>
      <c r="I5" s="20" t="s">
        <v>14</v>
      </c>
      <c r="J5" s="50" t="s">
        <v>15</v>
      </c>
      <c r="K5" s="20" t="s">
        <v>14</v>
      </c>
      <c r="L5" s="50" t="s">
        <v>15</v>
      </c>
      <c r="M5" s="20" t="s">
        <v>14</v>
      </c>
      <c r="N5" s="50" t="s">
        <v>15</v>
      </c>
    </row>
    <row r="6" spans="1:14" ht="12.75">
      <c r="A6" s="49"/>
      <c r="B6" s="2"/>
      <c r="C6" s="3"/>
      <c r="D6" s="4" t="s">
        <v>16</v>
      </c>
      <c r="E6" s="23" t="s">
        <v>17</v>
      </c>
      <c r="F6" s="25" t="s">
        <v>18</v>
      </c>
      <c r="G6" s="23" t="s">
        <v>19</v>
      </c>
      <c r="H6" s="10" t="s">
        <v>17</v>
      </c>
      <c r="I6" s="10" t="s">
        <v>20</v>
      </c>
      <c r="J6" s="51" t="s">
        <v>21</v>
      </c>
      <c r="K6" s="10" t="s">
        <v>20</v>
      </c>
      <c r="L6" s="51" t="s">
        <v>21</v>
      </c>
      <c r="M6" s="10" t="s">
        <v>20</v>
      </c>
      <c r="N6" s="51" t="s">
        <v>21</v>
      </c>
    </row>
    <row r="7" spans="1:14" ht="12.75">
      <c r="A7" s="52"/>
      <c r="B7" s="7"/>
      <c r="C7" s="26"/>
      <c r="D7" s="27"/>
      <c r="E7" s="21"/>
      <c r="F7" s="28" t="s">
        <v>22</v>
      </c>
      <c r="G7" s="14" t="s">
        <v>17</v>
      </c>
      <c r="H7" s="70">
        <f>1+0.1+0.342+1.565</f>
        <v>3.007</v>
      </c>
      <c r="I7" s="13" t="s">
        <v>23</v>
      </c>
      <c r="J7" s="53" t="s">
        <v>24</v>
      </c>
      <c r="K7" s="13" t="s">
        <v>23</v>
      </c>
      <c r="L7" s="53" t="s">
        <v>24</v>
      </c>
      <c r="M7" s="13" t="s">
        <v>23</v>
      </c>
      <c r="N7" s="53" t="s">
        <v>24</v>
      </c>
    </row>
    <row r="8" spans="1:14" ht="12.75">
      <c r="A8" s="49"/>
      <c r="B8" s="9"/>
      <c r="C8" s="6"/>
      <c r="D8" s="8"/>
      <c r="E8" s="5"/>
      <c r="F8" s="54"/>
      <c r="G8" s="11"/>
      <c r="H8" s="12"/>
      <c r="I8" s="11"/>
      <c r="J8" s="55"/>
      <c r="K8" s="11"/>
      <c r="L8" s="55"/>
      <c r="M8" s="11"/>
      <c r="N8" s="55"/>
    </row>
    <row r="9" spans="1:14" ht="12.75" customHeight="1">
      <c r="A9" s="56" t="s">
        <v>29</v>
      </c>
      <c r="B9" s="9" t="s">
        <v>30</v>
      </c>
      <c r="C9" s="6" t="s">
        <v>31</v>
      </c>
      <c r="D9" s="8" t="s">
        <v>25</v>
      </c>
      <c r="E9" s="18">
        <f>'[1]ФОТ'!$AB$226</f>
        <v>268.8647208121827</v>
      </c>
      <c r="F9" s="18">
        <v>5</v>
      </c>
      <c r="G9" s="10">
        <f>E9*F9</f>
        <v>1344.3236040609136</v>
      </c>
      <c r="H9" s="23">
        <f>G9*$H$7</f>
        <v>4042.381077411167</v>
      </c>
      <c r="I9" s="10">
        <f>ROUND(H9*1.25,0)</f>
        <v>5053</v>
      </c>
      <c r="J9" s="57">
        <f>ROUND(H9*1.298,0)</f>
        <v>5247</v>
      </c>
      <c r="K9" s="73">
        <f>I9*$L$2</f>
        <v>2526.5</v>
      </c>
      <c r="L9" s="74">
        <f>J9*$L$2</f>
        <v>2623.5</v>
      </c>
      <c r="M9" s="73">
        <f>I9*$N$2</f>
        <v>2021.2</v>
      </c>
      <c r="N9" s="74">
        <f>J9*$N$2</f>
        <v>2098.8</v>
      </c>
    </row>
    <row r="10" spans="1:14" ht="13.5" customHeight="1">
      <c r="A10" s="49"/>
      <c r="B10" s="30" t="s">
        <v>32</v>
      </c>
      <c r="C10" s="6"/>
      <c r="D10" s="8"/>
      <c r="E10" s="18"/>
      <c r="F10" s="54"/>
      <c r="G10" s="11"/>
      <c r="H10" s="12"/>
      <c r="I10" s="11"/>
      <c r="J10" s="55"/>
      <c r="K10" s="73">
        <f aca="true" t="shared" si="0" ref="K10:K45">I10*$L$2</f>
        <v>0</v>
      </c>
      <c r="L10" s="74">
        <f aca="true" t="shared" si="1" ref="L10:L45">J10*$L$2</f>
        <v>0</v>
      </c>
      <c r="M10" s="73">
        <f aca="true" t="shared" si="2" ref="M10:M45">I10*$N$2</f>
        <v>0</v>
      </c>
      <c r="N10" s="74">
        <f aca="true" t="shared" si="3" ref="N10:N45">J10*$N$2</f>
        <v>0</v>
      </c>
    </row>
    <row r="11" spans="1:14" ht="13.5" customHeight="1">
      <c r="A11" s="49"/>
      <c r="B11" s="30" t="s">
        <v>33</v>
      </c>
      <c r="C11" s="6"/>
      <c r="D11" s="8"/>
      <c r="E11" s="18"/>
      <c r="F11" s="18"/>
      <c r="G11" s="11"/>
      <c r="H11" s="12"/>
      <c r="I11" s="11"/>
      <c r="J11" s="58"/>
      <c r="K11" s="73">
        <f t="shared" si="0"/>
        <v>0</v>
      </c>
      <c r="L11" s="74">
        <f t="shared" si="1"/>
        <v>0</v>
      </c>
      <c r="M11" s="73">
        <f t="shared" si="2"/>
        <v>0</v>
      </c>
      <c r="N11" s="74">
        <f t="shared" si="3"/>
        <v>0</v>
      </c>
    </row>
    <row r="12" spans="1:14" ht="13.5" customHeight="1">
      <c r="A12" s="49"/>
      <c r="B12" s="9" t="s">
        <v>34</v>
      </c>
      <c r="C12" s="6"/>
      <c r="D12" s="8"/>
      <c r="E12" s="18"/>
      <c r="F12" s="18"/>
      <c r="G12" s="11"/>
      <c r="H12" s="12"/>
      <c r="I12" s="11"/>
      <c r="J12" s="58"/>
      <c r="K12" s="73">
        <f t="shared" si="0"/>
        <v>0</v>
      </c>
      <c r="L12" s="74">
        <f t="shared" si="1"/>
        <v>0</v>
      </c>
      <c r="M12" s="73">
        <f t="shared" si="2"/>
        <v>0</v>
      </c>
      <c r="N12" s="74">
        <f t="shared" si="3"/>
        <v>0</v>
      </c>
    </row>
    <row r="13" spans="1:14" ht="12.75">
      <c r="A13" s="49"/>
      <c r="B13" s="9"/>
      <c r="C13" s="6"/>
      <c r="D13" s="8"/>
      <c r="E13" s="18"/>
      <c r="F13" s="18"/>
      <c r="G13" s="11"/>
      <c r="H13" s="12"/>
      <c r="I13" s="11"/>
      <c r="J13" s="58"/>
      <c r="K13" s="73">
        <f t="shared" si="0"/>
        <v>0</v>
      </c>
      <c r="L13" s="74">
        <f t="shared" si="1"/>
        <v>0</v>
      </c>
      <c r="M13" s="73">
        <f t="shared" si="2"/>
        <v>0</v>
      </c>
      <c r="N13" s="74">
        <f t="shared" si="3"/>
        <v>0</v>
      </c>
    </row>
    <row r="14" spans="1:14" ht="12.75" customHeight="1">
      <c r="A14" s="56" t="s">
        <v>35</v>
      </c>
      <c r="B14" s="9" t="s">
        <v>36</v>
      </c>
      <c r="C14" s="6" t="s">
        <v>26</v>
      </c>
      <c r="D14" s="8" t="s">
        <v>25</v>
      </c>
      <c r="E14" s="18">
        <f>E9</f>
        <v>268.8647208121827</v>
      </c>
      <c r="F14" s="18">
        <v>1.1</v>
      </c>
      <c r="G14" s="10">
        <f>E14*F14</f>
        <v>295.751192893401</v>
      </c>
      <c r="H14" s="23">
        <f>G14*$H$7</f>
        <v>889.323837030457</v>
      </c>
      <c r="I14" s="10">
        <f>ROUND(H14*1.25,0)</f>
        <v>1112</v>
      </c>
      <c r="J14" s="57">
        <f>ROUND(H14*1.298,0)</f>
        <v>1154</v>
      </c>
      <c r="K14" s="73">
        <f t="shared" si="0"/>
        <v>556</v>
      </c>
      <c r="L14" s="74">
        <f t="shared" si="1"/>
        <v>577</v>
      </c>
      <c r="M14" s="73">
        <f t="shared" si="2"/>
        <v>444.8</v>
      </c>
      <c r="N14" s="74">
        <f t="shared" si="3"/>
        <v>461.6</v>
      </c>
    </row>
    <row r="15" spans="1:14" ht="12.75" customHeight="1">
      <c r="A15" s="49"/>
      <c r="B15" s="9"/>
      <c r="C15" s="6"/>
      <c r="D15" s="8"/>
      <c r="E15" s="18"/>
      <c r="F15" s="18"/>
      <c r="G15" s="10"/>
      <c r="H15" s="23"/>
      <c r="I15" s="10"/>
      <c r="J15" s="51"/>
      <c r="K15" s="73">
        <f t="shared" si="0"/>
        <v>0</v>
      </c>
      <c r="L15" s="74">
        <f t="shared" si="1"/>
        <v>0</v>
      </c>
      <c r="M15" s="73">
        <f t="shared" si="2"/>
        <v>0</v>
      </c>
      <c r="N15" s="74">
        <f t="shared" si="3"/>
        <v>0</v>
      </c>
    </row>
    <row r="16" spans="1:14" ht="12.75" customHeight="1">
      <c r="A16" s="56" t="s">
        <v>37</v>
      </c>
      <c r="B16" s="30" t="s">
        <v>38</v>
      </c>
      <c r="C16" s="6" t="s">
        <v>26</v>
      </c>
      <c r="D16" s="8" t="s">
        <v>25</v>
      </c>
      <c r="E16" s="18">
        <f>E14</f>
        <v>268.8647208121827</v>
      </c>
      <c r="F16" s="31">
        <v>3.3</v>
      </c>
      <c r="G16" s="10">
        <f>E16*F16</f>
        <v>887.253578680203</v>
      </c>
      <c r="H16" s="23">
        <f>G16*$H$7</f>
        <v>2667.9715110913703</v>
      </c>
      <c r="I16" s="10">
        <f>ROUND(H16*1.25,0)</f>
        <v>3335</v>
      </c>
      <c r="J16" s="57">
        <f>ROUND(H16*1.298,0)</f>
        <v>3463</v>
      </c>
      <c r="K16" s="73">
        <f t="shared" si="0"/>
        <v>1667.5</v>
      </c>
      <c r="L16" s="74">
        <f t="shared" si="1"/>
        <v>1731.5</v>
      </c>
      <c r="M16" s="73">
        <f t="shared" si="2"/>
        <v>1334</v>
      </c>
      <c r="N16" s="74">
        <f t="shared" si="3"/>
        <v>1385.2</v>
      </c>
    </row>
    <row r="17" spans="1:14" ht="13.5" customHeight="1">
      <c r="A17" s="56"/>
      <c r="B17" s="30" t="s">
        <v>39</v>
      </c>
      <c r="C17" s="6"/>
      <c r="D17" s="8"/>
      <c r="E17" s="5"/>
      <c r="F17" s="31"/>
      <c r="G17" s="11"/>
      <c r="H17" s="12"/>
      <c r="I17" s="11"/>
      <c r="J17" s="59"/>
      <c r="K17" s="73">
        <f t="shared" si="0"/>
        <v>0</v>
      </c>
      <c r="L17" s="74">
        <f t="shared" si="1"/>
        <v>0</v>
      </c>
      <c r="M17" s="73">
        <f t="shared" si="2"/>
        <v>0</v>
      </c>
      <c r="N17" s="74">
        <f t="shared" si="3"/>
        <v>0</v>
      </c>
    </row>
    <row r="18" spans="1:14" ht="13.5" customHeight="1">
      <c r="A18" s="56"/>
      <c r="B18" s="30" t="s">
        <v>40</v>
      </c>
      <c r="C18" s="6"/>
      <c r="D18" s="8"/>
      <c r="E18" s="5"/>
      <c r="F18" s="32"/>
      <c r="G18" s="11"/>
      <c r="H18" s="12"/>
      <c r="I18" s="11"/>
      <c r="J18" s="55"/>
      <c r="K18" s="73">
        <f t="shared" si="0"/>
        <v>0</v>
      </c>
      <c r="L18" s="74">
        <f t="shared" si="1"/>
        <v>0</v>
      </c>
      <c r="M18" s="73">
        <f t="shared" si="2"/>
        <v>0</v>
      </c>
      <c r="N18" s="74">
        <f t="shared" si="3"/>
        <v>0</v>
      </c>
    </row>
    <row r="19" spans="1:14" ht="12.75">
      <c r="A19" s="56"/>
      <c r="B19" s="30"/>
      <c r="C19" s="6"/>
      <c r="D19" s="8"/>
      <c r="E19" s="5"/>
      <c r="F19" s="32"/>
      <c r="G19" s="11"/>
      <c r="H19" s="12"/>
      <c r="I19" s="11"/>
      <c r="J19" s="55"/>
      <c r="K19" s="73">
        <f t="shared" si="0"/>
        <v>0</v>
      </c>
      <c r="L19" s="74">
        <f t="shared" si="1"/>
        <v>0</v>
      </c>
      <c r="M19" s="73">
        <f t="shared" si="2"/>
        <v>0</v>
      </c>
      <c r="N19" s="74">
        <f t="shared" si="3"/>
        <v>0</v>
      </c>
    </row>
    <row r="20" spans="1:14" ht="12.75">
      <c r="A20" s="56" t="s">
        <v>41</v>
      </c>
      <c r="B20" s="30" t="s">
        <v>36</v>
      </c>
      <c r="C20" s="6" t="s">
        <v>26</v>
      </c>
      <c r="D20" s="8" t="s">
        <v>25</v>
      </c>
      <c r="E20" s="18">
        <f>E16</f>
        <v>268.8647208121827</v>
      </c>
      <c r="F20" s="32">
        <v>0.75</v>
      </c>
      <c r="G20" s="10">
        <f>E20*F20</f>
        <v>201.64854060913706</v>
      </c>
      <c r="H20" s="23">
        <f>G20*$H$7</f>
        <v>606.3571616116751</v>
      </c>
      <c r="I20" s="10">
        <f>ROUND(H20*1.25,0)</f>
        <v>758</v>
      </c>
      <c r="J20" s="57">
        <f>ROUND(H20*1.298,0)</f>
        <v>787</v>
      </c>
      <c r="K20" s="73">
        <f t="shared" si="0"/>
        <v>379</v>
      </c>
      <c r="L20" s="74">
        <f t="shared" si="1"/>
        <v>393.5</v>
      </c>
      <c r="M20" s="73">
        <f t="shared" si="2"/>
        <v>303.2</v>
      </c>
      <c r="N20" s="74">
        <f t="shared" si="3"/>
        <v>314.8</v>
      </c>
    </row>
    <row r="21" spans="1:14" ht="12.75">
      <c r="A21" s="56"/>
      <c r="B21" s="30"/>
      <c r="C21" s="6"/>
      <c r="D21" s="8"/>
      <c r="E21" s="5"/>
      <c r="F21" s="32"/>
      <c r="G21" s="11"/>
      <c r="H21" s="12"/>
      <c r="I21" s="11"/>
      <c r="J21" s="55"/>
      <c r="K21" s="73">
        <f t="shared" si="0"/>
        <v>0</v>
      </c>
      <c r="L21" s="74">
        <f t="shared" si="1"/>
        <v>0</v>
      </c>
      <c r="M21" s="73">
        <f t="shared" si="2"/>
        <v>0</v>
      </c>
      <c r="N21" s="74">
        <f t="shared" si="3"/>
        <v>0</v>
      </c>
    </row>
    <row r="22" spans="1:14" ht="12.75" customHeight="1">
      <c r="A22" s="56" t="s">
        <v>42</v>
      </c>
      <c r="B22" s="30" t="s">
        <v>43</v>
      </c>
      <c r="C22" s="6" t="s">
        <v>26</v>
      </c>
      <c r="D22" s="8" t="s">
        <v>25</v>
      </c>
      <c r="E22" s="18">
        <f>E20</f>
        <v>268.8647208121827</v>
      </c>
      <c r="F22" s="32">
        <v>0.26</v>
      </c>
      <c r="G22" s="10">
        <f>E22*F22</f>
        <v>69.90482741116752</v>
      </c>
      <c r="H22" s="23">
        <f>G22*$H$7</f>
        <v>210.20381602538072</v>
      </c>
      <c r="I22" s="10"/>
      <c r="J22" s="57">
        <f>ROUND(H22*1.298,0)</f>
        <v>273</v>
      </c>
      <c r="K22" s="73">
        <f t="shared" si="0"/>
        <v>0</v>
      </c>
      <c r="L22" s="74">
        <f t="shared" si="1"/>
        <v>136.5</v>
      </c>
      <c r="M22" s="73">
        <f t="shared" si="2"/>
        <v>0</v>
      </c>
      <c r="N22" s="74">
        <f t="shared" si="3"/>
        <v>109.2</v>
      </c>
    </row>
    <row r="23" spans="1:14" ht="13.5" customHeight="1">
      <c r="A23" s="56"/>
      <c r="B23" s="30" t="s">
        <v>44</v>
      </c>
      <c r="C23" s="6"/>
      <c r="D23" s="8"/>
      <c r="E23" s="5"/>
      <c r="F23" s="32"/>
      <c r="G23" s="11"/>
      <c r="H23" s="12"/>
      <c r="I23" s="11"/>
      <c r="J23" s="55"/>
      <c r="K23" s="73">
        <f t="shared" si="0"/>
        <v>0</v>
      </c>
      <c r="L23" s="74">
        <f t="shared" si="1"/>
        <v>0</v>
      </c>
      <c r="M23" s="73">
        <f t="shared" si="2"/>
        <v>0</v>
      </c>
      <c r="N23" s="74">
        <f t="shared" si="3"/>
        <v>0</v>
      </c>
    </row>
    <row r="24" spans="1:14" ht="12.75">
      <c r="A24" s="56"/>
      <c r="B24" s="30"/>
      <c r="C24" s="6"/>
      <c r="D24" s="8"/>
      <c r="E24" s="5"/>
      <c r="F24" s="32"/>
      <c r="G24" s="11"/>
      <c r="H24" s="12"/>
      <c r="I24" s="11"/>
      <c r="J24" s="55"/>
      <c r="K24" s="73">
        <f t="shared" si="0"/>
        <v>0</v>
      </c>
      <c r="L24" s="74">
        <f t="shared" si="1"/>
        <v>0</v>
      </c>
      <c r="M24" s="73">
        <f t="shared" si="2"/>
        <v>0</v>
      </c>
      <c r="N24" s="74">
        <f t="shared" si="3"/>
        <v>0</v>
      </c>
    </row>
    <row r="25" spans="1:14" ht="24" customHeight="1">
      <c r="A25" s="56" t="s">
        <v>45</v>
      </c>
      <c r="B25" s="30" t="s">
        <v>46</v>
      </c>
      <c r="C25" s="6" t="s">
        <v>31</v>
      </c>
      <c r="D25" s="8" t="s">
        <v>25</v>
      </c>
      <c r="E25" s="18">
        <f>E22</f>
        <v>268.8647208121827</v>
      </c>
      <c r="F25" s="32">
        <v>0.43</v>
      </c>
      <c r="G25" s="10">
        <f>E25*F25</f>
        <v>115.61182994923857</v>
      </c>
      <c r="H25" s="23">
        <f>G25*$H$7</f>
        <v>347.64477265736036</v>
      </c>
      <c r="I25" s="10"/>
      <c r="J25" s="57">
        <f>ROUND(H25*1.298,0)</f>
        <v>451</v>
      </c>
      <c r="K25" s="73">
        <f t="shared" si="0"/>
        <v>0</v>
      </c>
      <c r="L25" s="74">
        <f t="shared" si="1"/>
        <v>225.5</v>
      </c>
      <c r="M25" s="73">
        <f t="shared" si="2"/>
        <v>0</v>
      </c>
      <c r="N25" s="74">
        <f t="shared" si="3"/>
        <v>180.4</v>
      </c>
    </row>
    <row r="26" spans="1:14" ht="14.25" customHeight="1">
      <c r="A26" s="56"/>
      <c r="B26" s="30" t="s">
        <v>47</v>
      </c>
      <c r="C26" s="6"/>
      <c r="D26" s="8"/>
      <c r="E26" s="18"/>
      <c r="F26" s="32"/>
      <c r="G26" s="10"/>
      <c r="H26" s="23"/>
      <c r="I26" s="10"/>
      <c r="J26" s="51"/>
      <c r="K26" s="73">
        <f t="shared" si="0"/>
        <v>0</v>
      </c>
      <c r="L26" s="74">
        <f t="shared" si="1"/>
        <v>0</v>
      </c>
      <c r="M26" s="73">
        <f t="shared" si="2"/>
        <v>0</v>
      </c>
      <c r="N26" s="74">
        <f t="shared" si="3"/>
        <v>0</v>
      </c>
    </row>
    <row r="27" spans="1:14" ht="12.75">
      <c r="A27" s="56"/>
      <c r="B27" s="30"/>
      <c r="C27" s="6"/>
      <c r="D27" s="8"/>
      <c r="E27" s="5"/>
      <c r="F27" s="32"/>
      <c r="G27" s="11"/>
      <c r="H27" s="12"/>
      <c r="I27" s="11"/>
      <c r="J27" s="55"/>
      <c r="K27" s="73">
        <f t="shared" si="0"/>
        <v>0</v>
      </c>
      <c r="L27" s="74">
        <f t="shared" si="1"/>
        <v>0</v>
      </c>
      <c r="M27" s="73">
        <f t="shared" si="2"/>
        <v>0</v>
      </c>
      <c r="N27" s="74">
        <f t="shared" si="3"/>
        <v>0</v>
      </c>
    </row>
    <row r="28" spans="1:14" ht="12.75" customHeight="1">
      <c r="A28" s="56" t="s">
        <v>48</v>
      </c>
      <c r="B28" s="30" t="s">
        <v>49</v>
      </c>
      <c r="C28" s="6" t="s">
        <v>26</v>
      </c>
      <c r="D28" s="8" t="s">
        <v>25</v>
      </c>
      <c r="E28" s="18">
        <f>E25</f>
        <v>268.8647208121827</v>
      </c>
      <c r="F28" s="32">
        <v>0.18</v>
      </c>
      <c r="G28" s="10">
        <f>E28*F28</f>
        <v>48.39564974619289</v>
      </c>
      <c r="H28" s="23">
        <f>G28*$H$7</f>
        <v>145.52571878680203</v>
      </c>
      <c r="I28" s="10"/>
      <c r="J28" s="57">
        <f>ROUND(H28*1.298,0)</f>
        <v>189</v>
      </c>
      <c r="K28" s="73">
        <f t="shared" si="0"/>
        <v>0</v>
      </c>
      <c r="L28" s="74">
        <f t="shared" si="1"/>
        <v>94.5</v>
      </c>
      <c r="M28" s="73">
        <f t="shared" si="2"/>
        <v>0</v>
      </c>
      <c r="N28" s="74">
        <f t="shared" si="3"/>
        <v>75.60000000000001</v>
      </c>
    </row>
    <row r="29" spans="1:14" ht="14.25" customHeight="1">
      <c r="A29" s="56"/>
      <c r="B29" s="30" t="s">
        <v>50</v>
      </c>
      <c r="C29" s="29"/>
      <c r="D29" s="60"/>
      <c r="E29" s="22"/>
      <c r="F29" s="32"/>
      <c r="G29" s="10"/>
      <c r="H29" s="23"/>
      <c r="I29" s="10"/>
      <c r="J29" s="57"/>
      <c r="K29" s="73">
        <f t="shared" si="0"/>
        <v>0</v>
      </c>
      <c r="L29" s="74">
        <f t="shared" si="1"/>
        <v>0</v>
      </c>
      <c r="M29" s="73">
        <f t="shared" si="2"/>
        <v>0</v>
      </c>
      <c r="N29" s="74">
        <f t="shared" si="3"/>
        <v>0</v>
      </c>
    </row>
    <row r="30" spans="1:14" ht="13.5">
      <c r="A30" s="56"/>
      <c r="B30" s="30"/>
      <c r="C30" s="29"/>
      <c r="D30" s="60"/>
      <c r="E30" s="22"/>
      <c r="F30" s="32"/>
      <c r="G30" s="10"/>
      <c r="H30" s="23"/>
      <c r="I30" s="10"/>
      <c r="J30" s="57"/>
      <c r="K30" s="73">
        <f t="shared" si="0"/>
        <v>0</v>
      </c>
      <c r="L30" s="74">
        <f t="shared" si="1"/>
        <v>0</v>
      </c>
      <c r="M30" s="73">
        <f t="shared" si="2"/>
        <v>0</v>
      </c>
      <c r="N30" s="74">
        <f t="shared" si="3"/>
        <v>0</v>
      </c>
    </row>
    <row r="31" spans="1:14" ht="12.75">
      <c r="A31" s="56" t="s">
        <v>51</v>
      </c>
      <c r="B31" s="30" t="s">
        <v>46</v>
      </c>
      <c r="C31" s="6" t="s">
        <v>26</v>
      </c>
      <c r="D31" s="8" t="s">
        <v>25</v>
      </c>
      <c r="E31" s="18">
        <f>E28</f>
        <v>268.8647208121827</v>
      </c>
      <c r="F31" s="32">
        <v>0.3</v>
      </c>
      <c r="G31" s="10">
        <f>E31*F31</f>
        <v>80.65941624365482</v>
      </c>
      <c r="H31" s="23">
        <f>G31*$H$7</f>
        <v>242.54286464467003</v>
      </c>
      <c r="I31" s="10"/>
      <c r="J31" s="57">
        <f>ROUND(H31*1.298,0)</f>
        <v>315</v>
      </c>
      <c r="K31" s="73">
        <f t="shared" si="0"/>
        <v>0</v>
      </c>
      <c r="L31" s="74">
        <f t="shared" si="1"/>
        <v>157.5</v>
      </c>
      <c r="M31" s="73">
        <f t="shared" si="2"/>
        <v>0</v>
      </c>
      <c r="N31" s="74">
        <f t="shared" si="3"/>
        <v>126</v>
      </c>
    </row>
    <row r="32" spans="1:14" ht="13.5">
      <c r="A32" s="49"/>
      <c r="B32" s="30" t="s">
        <v>47</v>
      </c>
      <c r="C32" s="29"/>
      <c r="D32" s="60"/>
      <c r="E32" s="22"/>
      <c r="F32" s="32"/>
      <c r="G32" s="10"/>
      <c r="H32" s="23"/>
      <c r="I32" s="10"/>
      <c r="J32" s="57"/>
      <c r="K32" s="73">
        <f t="shared" si="0"/>
        <v>0</v>
      </c>
      <c r="L32" s="74">
        <f t="shared" si="1"/>
        <v>0</v>
      </c>
      <c r="M32" s="73">
        <f t="shared" si="2"/>
        <v>0</v>
      </c>
      <c r="N32" s="74">
        <f t="shared" si="3"/>
        <v>0</v>
      </c>
    </row>
    <row r="33" spans="1:14" ht="13.5">
      <c r="A33" s="49"/>
      <c r="B33" s="30"/>
      <c r="C33" s="29"/>
      <c r="D33" s="60"/>
      <c r="E33" s="22"/>
      <c r="F33" s="32"/>
      <c r="G33" s="10"/>
      <c r="H33" s="23"/>
      <c r="I33" s="10"/>
      <c r="J33" s="57"/>
      <c r="K33" s="73">
        <f t="shared" si="0"/>
        <v>0</v>
      </c>
      <c r="L33" s="74">
        <f t="shared" si="1"/>
        <v>0</v>
      </c>
      <c r="M33" s="73">
        <f t="shared" si="2"/>
        <v>0</v>
      </c>
      <c r="N33" s="74">
        <f t="shared" si="3"/>
        <v>0</v>
      </c>
    </row>
    <row r="34" spans="1:14" ht="12.75" customHeight="1">
      <c r="A34" s="49" t="s">
        <v>52</v>
      </c>
      <c r="B34" s="9" t="s">
        <v>53</v>
      </c>
      <c r="C34" s="6" t="s">
        <v>26</v>
      </c>
      <c r="D34" s="8" t="s">
        <v>25</v>
      </c>
      <c r="E34" s="18">
        <f>E31</f>
        <v>268.8647208121827</v>
      </c>
      <c r="F34" s="32">
        <v>0.18</v>
      </c>
      <c r="G34" s="10">
        <f>E34*F34</f>
        <v>48.39564974619289</v>
      </c>
      <c r="H34" s="23">
        <f>G34*$H$7</f>
        <v>145.52571878680203</v>
      </c>
      <c r="I34" s="10"/>
      <c r="J34" s="57">
        <f>ROUND(H34*1.298,0)</f>
        <v>189</v>
      </c>
      <c r="K34" s="73">
        <f t="shared" si="0"/>
        <v>0</v>
      </c>
      <c r="L34" s="74">
        <f t="shared" si="1"/>
        <v>94.5</v>
      </c>
      <c r="M34" s="73">
        <f t="shared" si="2"/>
        <v>0</v>
      </c>
      <c r="N34" s="74">
        <f t="shared" si="3"/>
        <v>75.60000000000001</v>
      </c>
    </row>
    <row r="35" spans="1:14" ht="14.25" customHeight="1">
      <c r="A35" s="49"/>
      <c r="B35" s="9" t="s">
        <v>54</v>
      </c>
      <c r="C35" s="6"/>
      <c r="D35" s="8"/>
      <c r="E35" s="5"/>
      <c r="F35" s="32"/>
      <c r="G35" s="11"/>
      <c r="H35" s="12"/>
      <c r="I35" s="11"/>
      <c r="J35" s="55"/>
      <c r="K35" s="73">
        <f t="shared" si="0"/>
        <v>0</v>
      </c>
      <c r="L35" s="74">
        <f t="shared" si="1"/>
        <v>0</v>
      </c>
      <c r="M35" s="73">
        <f t="shared" si="2"/>
        <v>0</v>
      </c>
      <c r="N35" s="74">
        <f t="shared" si="3"/>
        <v>0</v>
      </c>
    </row>
    <row r="36" spans="1:14" ht="14.25" customHeight="1">
      <c r="A36" s="49"/>
      <c r="B36" s="9" t="s">
        <v>55</v>
      </c>
      <c r="C36" s="6"/>
      <c r="D36" s="8"/>
      <c r="E36" s="5"/>
      <c r="F36" s="32"/>
      <c r="G36" s="10"/>
      <c r="H36" s="23"/>
      <c r="I36" s="10"/>
      <c r="J36" s="57"/>
      <c r="K36" s="73">
        <f t="shared" si="0"/>
        <v>0</v>
      </c>
      <c r="L36" s="74">
        <f t="shared" si="1"/>
        <v>0</v>
      </c>
      <c r="M36" s="73">
        <f t="shared" si="2"/>
        <v>0</v>
      </c>
      <c r="N36" s="74">
        <f t="shared" si="3"/>
        <v>0</v>
      </c>
    </row>
    <row r="37" spans="1:14" ht="12.75">
      <c r="A37" s="49"/>
      <c r="B37" s="9"/>
      <c r="C37" s="6"/>
      <c r="D37" s="8"/>
      <c r="E37" s="5"/>
      <c r="F37" s="32"/>
      <c r="G37" s="10"/>
      <c r="H37" s="23"/>
      <c r="I37" s="10"/>
      <c r="J37" s="57"/>
      <c r="K37" s="73">
        <f t="shared" si="0"/>
        <v>0</v>
      </c>
      <c r="L37" s="74">
        <f t="shared" si="1"/>
        <v>0</v>
      </c>
      <c r="M37" s="73">
        <f t="shared" si="2"/>
        <v>0</v>
      </c>
      <c r="N37" s="74">
        <f t="shared" si="3"/>
        <v>0</v>
      </c>
    </row>
    <row r="38" spans="1:14" ht="12.75" customHeight="1">
      <c r="A38" s="49" t="s">
        <v>56</v>
      </c>
      <c r="B38" s="30" t="s">
        <v>46</v>
      </c>
      <c r="C38" s="6" t="s">
        <v>26</v>
      </c>
      <c r="D38" s="8" t="s">
        <v>25</v>
      </c>
      <c r="E38" s="18">
        <f>E34</f>
        <v>268.8647208121827</v>
      </c>
      <c r="F38" s="32">
        <v>0.3</v>
      </c>
      <c r="G38" s="10">
        <f>E38*F38</f>
        <v>80.65941624365482</v>
      </c>
      <c r="H38" s="23">
        <f>G38*$H$7</f>
        <v>242.54286464467003</v>
      </c>
      <c r="I38" s="10"/>
      <c r="J38" s="57">
        <f>ROUND(H38*1.298,0)</f>
        <v>315</v>
      </c>
      <c r="K38" s="73">
        <f t="shared" si="0"/>
        <v>0</v>
      </c>
      <c r="L38" s="74">
        <f t="shared" si="1"/>
        <v>157.5</v>
      </c>
      <c r="M38" s="73">
        <f t="shared" si="2"/>
        <v>0</v>
      </c>
      <c r="N38" s="74">
        <f t="shared" si="3"/>
        <v>126</v>
      </c>
    </row>
    <row r="39" spans="1:14" ht="14.25" customHeight="1">
      <c r="A39" s="49"/>
      <c r="B39" s="30" t="s">
        <v>47</v>
      </c>
      <c r="C39" s="6"/>
      <c r="D39" s="8"/>
      <c r="E39" s="18"/>
      <c r="F39" s="32"/>
      <c r="G39" s="10"/>
      <c r="H39" s="23"/>
      <c r="I39" s="10"/>
      <c r="J39" s="57"/>
      <c r="K39" s="73">
        <f t="shared" si="0"/>
        <v>0</v>
      </c>
      <c r="L39" s="74">
        <f t="shared" si="1"/>
        <v>0</v>
      </c>
      <c r="M39" s="73">
        <f t="shared" si="2"/>
        <v>0</v>
      </c>
      <c r="N39" s="74">
        <f t="shared" si="3"/>
        <v>0</v>
      </c>
    </row>
    <row r="40" spans="1:14" ht="12.75" customHeight="1">
      <c r="A40" s="49"/>
      <c r="B40" s="30"/>
      <c r="C40" s="6"/>
      <c r="D40" s="8"/>
      <c r="E40" s="18"/>
      <c r="F40" s="32"/>
      <c r="G40" s="10"/>
      <c r="H40" s="23"/>
      <c r="I40" s="10"/>
      <c r="J40" s="57"/>
      <c r="K40" s="73">
        <f t="shared" si="0"/>
        <v>0</v>
      </c>
      <c r="L40" s="74">
        <f t="shared" si="1"/>
        <v>0</v>
      </c>
      <c r="M40" s="73">
        <f t="shared" si="2"/>
        <v>0</v>
      </c>
      <c r="N40" s="74">
        <f t="shared" si="3"/>
        <v>0</v>
      </c>
    </row>
    <row r="41" spans="1:14" ht="12.75" customHeight="1">
      <c r="A41" s="49" t="s">
        <v>57</v>
      </c>
      <c r="B41" s="9" t="s">
        <v>58</v>
      </c>
      <c r="C41" s="6"/>
      <c r="D41" s="8"/>
      <c r="E41" s="5"/>
      <c r="F41" s="32"/>
      <c r="G41" s="10"/>
      <c r="H41" s="23"/>
      <c r="I41" s="10"/>
      <c r="J41" s="57"/>
      <c r="K41" s="73">
        <f t="shared" si="0"/>
        <v>0</v>
      </c>
      <c r="L41" s="74">
        <f t="shared" si="1"/>
        <v>0</v>
      </c>
      <c r="M41" s="73">
        <f t="shared" si="2"/>
        <v>0</v>
      </c>
      <c r="N41" s="74">
        <f t="shared" si="3"/>
        <v>0</v>
      </c>
    </row>
    <row r="42" spans="1:14" ht="14.25" customHeight="1">
      <c r="A42" s="49"/>
      <c r="B42" s="9" t="s">
        <v>59</v>
      </c>
      <c r="C42" s="6" t="s">
        <v>26</v>
      </c>
      <c r="D42" s="8" t="s">
        <v>25</v>
      </c>
      <c r="E42" s="18">
        <f>E38</f>
        <v>268.8647208121827</v>
      </c>
      <c r="F42" s="32">
        <v>0.48</v>
      </c>
      <c r="G42" s="10">
        <f>E42*F42</f>
        <v>129.0550659898477</v>
      </c>
      <c r="H42" s="23">
        <f>G42*$H$7</f>
        <v>388.068583431472</v>
      </c>
      <c r="I42" s="10"/>
      <c r="J42" s="57">
        <f>ROUND(H42*1.298,0)</f>
        <v>504</v>
      </c>
      <c r="K42" s="73">
        <f t="shared" si="0"/>
        <v>0</v>
      </c>
      <c r="L42" s="74">
        <f t="shared" si="1"/>
        <v>252</v>
      </c>
      <c r="M42" s="73">
        <f t="shared" si="2"/>
        <v>0</v>
      </c>
      <c r="N42" s="74">
        <f t="shared" si="3"/>
        <v>201.60000000000002</v>
      </c>
    </row>
    <row r="43" spans="1:14" ht="12.75" customHeight="1">
      <c r="A43" s="49"/>
      <c r="B43" s="9"/>
      <c r="C43" s="6"/>
      <c r="D43" s="8"/>
      <c r="E43" s="18"/>
      <c r="F43" s="32"/>
      <c r="G43" s="10"/>
      <c r="H43" s="23"/>
      <c r="I43" s="10"/>
      <c r="J43" s="57"/>
      <c r="K43" s="73">
        <f t="shared" si="0"/>
        <v>0</v>
      </c>
      <c r="L43" s="74">
        <f t="shared" si="1"/>
        <v>0</v>
      </c>
      <c r="M43" s="73">
        <f t="shared" si="2"/>
        <v>0</v>
      </c>
      <c r="N43" s="74">
        <f t="shared" si="3"/>
        <v>0</v>
      </c>
    </row>
    <row r="44" spans="1:14" ht="12.75" customHeight="1">
      <c r="A44" s="49" t="s">
        <v>60</v>
      </c>
      <c r="B44" s="9" t="s">
        <v>61</v>
      </c>
      <c r="C44" s="6" t="s">
        <v>26</v>
      </c>
      <c r="D44" s="8" t="s">
        <v>25</v>
      </c>
      <c r="E44" s="18">
        <f>E42</f>
        <v>268.8647208121827</v>
      </c>
      <c r="F44" s="32">
        <v>0.16</v>
      </c>
      <c r="G44" s="10">
        <f>E44*F44</f>
        <v>43.01835532994924</v>
      </c>
      <c r="H44" s="23">
        <f>G44*$H$7</f>
        <v>129.35619447715737</v>
      </c>
      <c r="I44" s="10"/>
      <c r="J44" s="57">
        <f>ROUND(H44*1.298,0)</f>
        <v>168</v>
      </c>
      <c r="K44" s="73">
        <f t="shared" si="0"/>
        <v>0</v>
      </c>
      <c r="L44" s="74">
        <f t="shared" si="1"/>
        <v>84</v>
      </c>
      <c r="M44" s="73">
        <f t="shared" si="2"/>
        <v>0</v>
      </c>
      <c r="N44" s="74">
        <f t="shared" si="3"/>
        <v>67.2</v>
      </c>
    </row>
    <row r="45" spans="1:14" ht="14.25" customHeight="1">
      <c r="A45" s="49"/>
      <c r="B45" s="9" t="s">
        <v>62</v>
      </c>
      <c r="C45" s="6"/>
      <c r="D45" s="8"/>
      <c r="E45" s="18"/>
      <c r="F45" s="32"/>
      <c r="G45" s="10"/>
      <c r="H45" s="23"/>
      <c r="I45" s="10"/>
      <c r="J45" s="57"/>
      <c r="K45" s="73">
        <f t="shared" si="0"/>
        <v>0</v>
      </c>
      <c r="L45" s="74">
        <f t="shared" si="1"/>
        <v>0</v>
      </c>
      <c r="M45" s="73">
        <f t="shared" si="2"/>
        <v>0</v>
      </c>
      <c r="N45" s="74">
        <f t="shared" si="3"/>
        <v>0</v>
      </c>
    </row>
    <row r="46" spans="1:14" ht="13.5" thickBot="1">
      <c r="A46" s="61"/>
      <c r="B46" s="62"/>
      <c r="C46" s="63"/>
      <c r="D46" s="64"/>
      <c r="E46" s="65"/>
      <c r="F46" s="66"/>
      <c r="G46" s="67"/>
      <c r="H46" s="68"/>
      <c r="I46" s="67"/>
      <c r="J46" s="69"/>
      <c r="K46" s="67"/>
      <c r="L46" s="69"/>
      <c r="M46" s="67"/>
      <c r="N46" s="69"/>
    </row>
    <row r="47" ht="13.5" thickTop="1"/>
  </sheetData>
  <sheetProtection/>
  <autoFilter ref="A8:N45"/>
  <printOptions horizontalCentered="1"/>
  <pageMargins left="0.31496062992125984" right="0" top="0.3937007874015748" bottom="0.5905511811023623" header="0" footer="0"/>
  <pageSetup blackAndWhite="1" fitToHeight="2" fitToWidth="1" horizontalDpi="300" verticalDpi="300" orientation="portrait" paperSize="9" scale="84" r:id="rId1"/>
  <headerFooter alignWithMargins="0">
    <oddFooter>&amp;C&amp;"Arial Cyr,обычный"для филиала в ХМАО Югре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16384"/>
    </sheetView>
  </sheetViews>
  <sheetFormatPr defaultColWidth="14.375" defaultRowHeight="12.75"/>
  <cols>
    <col min="1" max="1" width="14.375" style="0" customWidth="1"/>
    <col min="2" max="2" width="10.625" style="0" customWidth="1"/>
  </cols>
  <sheetData>
    <row r="1" spans="1:8" ht="15.75">
      <c r="A1" s="105" t="s">
        <v>71</v>
      </c>
      <c r="B1" s="105"/>
      <c r="C1" s="105"/>
      <c r="D1" s="105"/>
      <c r="E1" s="105"/>
      <c r="F1" s="105"/>
      <c r="G1" s="105"/>
      <c r="H1" s="105"/>
    </row>
    <row r="3" ht="14.25" thickBot="1"/>
    <row r="4" spans="1:8" s="91" customFormat="1" ht="41.25" thickBot="1">
      <c r="A4" s="87"/>
      <c r="B4" s="88" t="s">
        <v>63</v>
      </c>
      <c r="C4" s="89" t="s">
        <v>72</v>
      </c>
      <c r="D4" s="89" t="s">
        <v>73</v>
      </c>
      <c r="E4" s="89" t="s">
        <v>74</v>
      </c>
      <c r="F4" s="89" t="s">
        <v>75</v>
      </c>
      <c r="G4" s="88" t="s">
        <v>64</v>
      </c>
      <c r="H4" s="90" t="s">
        <v>65</v>
      </c>
    </row>
    <row r="5" spans="1:8" ht="13.5">
      <c r="A5" s="92" t="s">
        <v>25</v>
      </c>
      <c r="B5" s="93">
        <v>14100</v>
      </c>
      <c r="C5" s="93">
        <f>B5*$C$12</f>
        <v>15510.000000000002</v>
      </c>
      <c r="D5" s="94">
        <v>1.3</v>
      </c>
      <c r="E5" s="94">
        <v>1.7</v>
      </c>
      <c r="F5" s="94">
        <v>1.8</v>
      </c>
      <c r="G5" s="93">
        <f>(C5*1.3)*2.5</f>
        <v>50407.50000000001</v>
      </c>
      <c r="H5" s="95">
        <f>G5/B27</f>
        <v>306.8949771689498</v>
      </c>
    </row>
    <row r="6" spans="1:8" s="100" customFormat="1" ht="13.5">
      <c r="A6" s="96" t="s">
        <v>66</v>
      </c>
      <c r="B6" s="97">
        <v>14800</v>
      </c>
      <c r="C6" s="97">
        <f aca="true" t="shared" si="0" ref="C6:C11">B6*$C$12</f>
        <v>16280.000000000002</v>
      </c>
      <c r="D6" s="98">
        <f aca="true" t="shared" si="1" ref="D6:F11">D5</f>
        <v>1.3</v>
      </c>
      <c r="E6" s="98">
        <f t="shared" si="1"/>
        <v>1.7</v>
      </c>
      <c r="F6" s="98">
        <f t="shared" si="1"/>
        <v>1.8</v>
      </c>
      <c r="G6" s="97">
        <f aca="true" t="shared" si="2" ref="G6:G11">C6*1.3*2.5</f>
        <v>52910.00000000001</v>
      </c>
      <c r="H6" s="99">
        <f aca="true" t="shared" si="3" ref="H6:H11">G6/$B$27</f>
        <v>322.130898021309</v>
      </c>
    </row>
    <row r="7" spans="1:8" s="100" customFormat="1" ht="13.5">
      <c r="A7" s="96" t="s">
        <v>76</v>
      </c>
      <c r="B7" s="97">
        <v>16800</v>
      </c>
      <c r="C7" s="97">
        <f t="shared" si="0"/>
        <v>18480</v>
      </c>
      <c r="D7" s="98">
        <f t="shared" si="1"/>
        <v>1.3</v>
      </c>
      <c r="E7" s="98">
        <f t="shared" si="1"/>
        <v>1.7</v>
      </c>
      <c r="F7" s="98">
        <f t="shared" si="1"/>
        <v>1.8</v>
      </c>
      <c r="G7" s="97">
        <f t="shared" si="2"/>
        <v>60060</v>
      </c>
      <c r="H7" s="99">
        <f t="shared" si="3"/>
        <v>365.662100456621</v>
      </c>
    </row>
    <row r="8" spans="1:8" s="100" customFormat="1" ht="13.5">
      <c r="A8" s="96" t="s">
        <v>77</v>
      </c>
      <c r="B8" s="97">
        <v>15700</v>
      </c>
      <c r="C8" s="97">
        <f t="shared" si="0"/>
        <v>17270</v>
      </c>
      <c r="D8" s="98">
        <f t="shared" si="1"/>
        <v>1.3</v>
      </c>
      <c r="E8" s="98">
        <f t="shared" si="1"/>
        <v>1.7</v>
      </c>
      <c r="F8" s="98">
        <f t="shared" si="1"/>
        <v>1.8</v>
      </c>
      <c r="G8" s="97">
        <f t="shared" si="2"/>
        <v>56127.5</v>
      </c>
      <c r="H8" s="99">
        <f t="shared" si="3"/>
        <v>341.7199391171994</v>
      </c>
    </row>
    <row r="9" spans="1:8" s="100" customFormat="1" ht="13.5">
      <c r="A9" s="96" t="s">
        <v>78</v>
      </c>
      <c r="B9" s="97">
        <v>14200</v>
      </c>
      <c r="C9" s="97">
        <f t="shared" si="0"/>
        <v>15620.000000000002</v>
      </c>
      <c r="D9" s="98">
        <f t="shared" si="1"/>
        <v>1.3</v>
      </c>
      <c r="E9" s="98">
        <f t="shared" si="1"/>
        <v>1.7</v>
      </c>
      <c r="F9" s="98">
        <f t="shared" si="1"/>
        <v>1.8</v>
      </c>
      <c r="G9" s="97">
        <f t="shared" si="2"/>
        <v>50765.00000000001</v>
      </c>
      <c r="H9" s="99">
        <f t="shared" si="3"/>
        <v>309.0715372907154</v>
      </c>
    </row>
    <row r="10" spans="1:8" s="100" customFormat="1" ht="13.5">
      <c r="A10" s="96" t="s">
        <v>79</v>
      </c>
      <c r="B10" s="97">
        <v>19500</v>
      </c>
      <c r="C10" s="97">
        <f t="shared" si="0"/>
        <v>21450</v>
      </c>
      <c r="D10" s="98">
        <f t="shared" si="1"/>
        <v>1.3</v>
      </c>
      <c r="E10" s="98">
        <f t="shared" si="1"/>
        <v>1.7</v>
      </c>
      <c r="F10" s="98">
        <f t="shared" si="1"/>
        <v>1.8</v>
      </c>
      <c r="G10" s="97">
        <f t="shared" si="2"/>
        <v>69712.5</v>
      </c>
      <c r="H10" s="99">
        <f t="shared" si="3"/>
        <v>424.42922374429224</v>
      </c>
    </row>
    <row r="11" spans="1:8" s="100" customFormat="1" ht="13.5">
      <c r="A11" s="96" t="s">
        <v>80</v>
      </c>
      <c r="B11" s="97">
        <v>16800</v>
      </c>
      <c r="C11" s="97">
        <f t="shared" si="0"/>
        <v>18480</v>
      </c>
      <c r="D11" s="98">
        <f t="shared" si="1"/>
        <v>1.3</v>
      </c>
      <c r="E11" s="98">
        <f t="shared" si="1"/>
        <v>1.7</v>
      </c>
      <c r="F11" s="98">
        <f t="shared" si="1"/>
        <v>1.8</v>
      </c>
      <c r="G11" s="97">
        <f t="shared" si="2"/>
        <v>60060</v>
      </c>
      <c r="H11" s="99">
        <f t="shared" si="3"/>
        <v>365.662100456621</v>
      </c>
    </row>
    <row r="12" ht="13.5">
      <c r="C12" s="101">
        <v>1.1</v>
      </c>
    </row>
    <row r="13" spans="1:8" ht="15.75">
      <c r="A13" s="105" t="s">
        <v>81</v>
      </c>
      <c r="B13" s="105"/>
      <c r="C13" s="105"/>
      <c r="D13" s="105"/>
      <c r="E13" s="105"/>
      <c r="F13" s="105"/>
      <c r="G13" s="105"/>
      <c r="H13" s="105"/>
    </row>
    <row r="14" ht="13.5">
      <c r="C14" s="101"/>
    </row>
    <row r="15" ht="13.5">
      <c r="C15" s="101"/>
    </row>
    <row r="16" ht="13.5">
      <c r="C16" s="101"/>
    </row>
    <row r="17" spans="1:2" ht="13.5">
      <c r="A17" s="102" t="s">
        <v>82</v>
      </c>
      <c r="B17" s="102" t="s">
        <v>83</v>
      </c>
    </row>
    <row r="18" spans="1:2" ht="13.5">
      <c r="A18" s="102" t="s">
        <v>67</v>
      </c>
      <c r="B18" s="102">
        <v>1</v>
      </c>
    </row>
    <row r="19" spans="1:2" ht="13.5">
      <c r="A19" s="102" t="s">
        <v>84</v>
      </c>
      <c r="B19" s="102">
        <v>0.1</v>
      </c>
    </row>
    <row r="20" spans="1:2" ht="13.5">
      <c r="A20" s="102" t="s">
        <v>85</v>
      </c>
      <c r="B20" s="102">
        <v>0.302</v>
      </c>
    </row>
    <row r="21" spans="1:2" ht="13.5">
      <c r="A21" s="102" t="s">
        <v>86</v>
      </c>
      <c r="B21" s="102">
        <v>1.537</v>
      </c>
    </row>
    <row r="22" spans="1:2" ht="13.5">
      <c r="A22" s="102" t="s">
        <v>87</v>
      </c>
      <c r="B22" s="102">
        <f>SUM(B18:B21)</f>
        <v>2.939</v>
      </c>
    </row>
    <row r="26" spans="1:2" ht="27">
      <c r="A26" s="103" t="s">
        <v>68</v>
      </c>
      <c r="B26">
        <v>1971</v>
      </c>
    </row>
    <row r="27" spans="1:2" ht="27">
      <c r="A27" s="103" t="s">
        <v>69</v>
      </c>
      <c r="B27">
        <f>B26/12</f>
        <v>164.25</v>
      </c>
    </row>
    <row r="28" ht="13.5">
      <c r="C28" s="101"/>
    </row>
    <row r="29" ht="13.5">
      <c r="C29" s="101"/>
    </row>
    <row r="30" ht="13.5">
      <c r="C30" s="101"/>
    </row>
    <row r="31" ht="13.5">
      <c r="C31" s="101"/>
    </row>
  </sheetData>
  <sheetProtection/>
  <mergeCells count="2">
    <mergeCell ref="A1:H1"/>
    <mergeCell ref="A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Classified</dc:creator>
  <cp:keywords/>
  <dc:description/>
  <cp:lastModifiedBy>Плутова Оксана Юрьевна</cp:lastModifiedBy>
  <cp:lastPrinted>2015-12-07T08:44:07Z</cp:lastPrinted>
  <dcterms:created xsi:type="dcterms:W3CDTF">2003-02-26T04:36:11Z</dcterms:created>
  <dcterms:modified xsi:type="dcterms:W3CDTF">2016-03-17T05:58:10Z</dcterms:modified>
  <cp:category/>
  <cp:version/>
  <cp:contentType/>
  <cp:contentStatus/>
</cp:coreProperties>
</file>