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workbookPassword="D27F" lockStructure="1"/>
  <bookViews>
    <workbookView xWindow="0" yWindow="0" windowWidth="28800" windowHeight="12300" activeTab="2"/>
  </bookViews>
  <sheets>
    <sheet name="Тюменский филиал" sheetId="1" r:id="rId1"/>
    <sheet name="филиал в ХМАО - Югре" sheetId="2" r:id="rId2"/>
    <sheet name="филиал в ЯНАО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2" i="1" l="1"/>
  <c r="P19" i="1"/>
  <c r="P21" i="1"/>
  <c r="P20" i="1"/>
  <c r="P18" i="1"/>
  <c r="P17" i="1"/>
  <c r="O22" i="1"/>
  <c r="O20" i="1"/>
  <c r="O19" i="1"/>
  <c r="O18" i="1"/>
  <c r="O17" i="1"/>
  <c r="O21" i="1"/>
  <c r="P25" i="1"/>
  <c r="O25" i="1"/>
  <c r="N22" i="1"/>
  <c r="N21" i="1"/>
  <c r="N20" i="1"/>
  <c r="N19" i="1"/>
  <c r="N18" i="1"/>
  <c r="N17" i="1"/>
  <c r="M24" i="1"/>
  <c r="M22" i="1"/>
  <c r="M21" i="1"/>
  <c r="M20" i="1"/>
  <c r="M19" i="1"/>
  <c r="M18" i="1"/>
  <c r="M17" i="1"/>
  <c r="F27" i="1"/>
  <c r="F25" i="1"/>
  <c r="F24" i="1"/>
  <c r="F23" i="1"/>
  <c r="F22" i="1"/>
  <c r="F21" i="1"/>
  <c r="F20" i="1"/>
  <c r="F19" i="1"/>
  <c r="F18" i="1"/>
  <c r="F17" i="1"/>
  <c r="E27" i="1"/>
  <c r="E25" i="1"/>
  <c r="E24" i="1"/>
  <c r="E23" i="1"/>
  <c r="E22" i="1"/>
  <c r="E21" i="1"/>
  <c r="E20" i="1"/>
  <c r="E19" i="1"/>
  <c r="E18" i="1"/>
  <c r="E17" i="1"/>
  <c r="P31" i="3" l="1"/>
  <c r="O31" i="3"/>
  <c r="N31" i="3"/>
  <c r="M31" i="3"/>
  <c r="H31" i="3"/>
  <c r="G31" i="3"/>
  <c r="E31" i="3"/>
  <c r="F31" i="3"/>
  <c r="E31" i="2" l="1"/>
  <c r="F31" i="2"/>
  <c r="P31" i="2"/>
  <c r="O31" i="2"/>
  <c r="M31" i="2"/>
  <c r="L31" i="2"/>
  <c r="K31" i="2"/>
  <c r="J31" i="2"/>
  <c r="I31" i="2"/>
  <c r="H31" i="2"/>
  <c r="G31" i="2"/>
  <c r="N31" i="2"/>
  <c r="P31" i="1" l="1"/>
  <c r="O31" i="1"/>
  <c r="N31" i="1"/>
  <c r="M31" i="1"/>
  <c r="H31" i="1"/>
  <c r="G31" i="1"/>
  <c r="F31" i="1"/>
  <c r="E31" i="1"/>
</calcChain>
</file>

<file path=xl/sharedStrings.xml><?xml version="1.0" encoding="utf-8"?>
<sst xmlns="http://schemas.openxmlformats.org/spreadsheetml/2006/main" count="161" uniqueCount="44">
  <si>
    <t>приложение № 6</t>
  </si>
  <si>
    <t>к приказу ФАС России</t>
  </si>
  <si>
    <t>от 18.01.2019 № 38/19</t>
  </si>
  <si>
    <t>Форма 3</t>
  </si>
  <si>
    <t>Информация о регистрации и ходе реализации заявок о подключении</t>
  </si>
  <si>
    <r>
      <t xml:space="preserve">(технологическом присоединении) к газораспределительным сетям </t>
    </r>
    <r>
      <rPr>
        <sz val="10"/>
        <color theme="1"/>
        <rFont val="Arial"/>
        <family val="2"/>
        <charset val="204"/>
      </rPr>
      <t>АО</t>
    </r>
    <r>
      <rPr>
        <u/>
        <sz val="10"/>
        <color theme="1"/>
        <rFont val="Arial"/>
        <family val="2"/>
        <charset val="204"/>
      </rPr>
      <t xml:space="preserve"> "Газпром газораспределение Север"</t>
    </r>
    <r>
      <rPr>
        <sz val="10"/>
        <color theme="1"/>
        <rFont val="Arial"/>
        <family val="2"/>
        <charset val="204"/>
      </rPr>
      <t xml:space="preserve"> </t>
    </r>
  </si>
  <si>
    <t>(наименование субъекта естественной монополии)</t>
  </si>
  <si>
    <t>№    п/п</t>
  </si>
  <si>
    <t>категория заявителей</t>
  </si>
  <si>
    <t>количество поступивших запросов</t>
  </si>
  <si>
    <t>Количество отклоненных заявок</t>
  </si>
  <si>
    <t>количество выполненных приосединений</t>
  </si>
  <si>
    <t>количество</t>
  </si>
  <si>
    <t>объем   м3/час</t>
  </si>
  <si>
    <t>причина отклонения</t>
  </si>
  <si>
    <t>объем м3/час</t>
  </si>
  <si>
    <t>непредставление документов</t>
  </si>
  <si>
    <t>отсутствие технической возможности</t>
  </si>
  <si>
    <t xml:space="preserve">в объектах газотранспортной организации </t>
  </si>
  <si>
    <t>в сетях исполнителя</t>
  </si>
  <si>
    <t>в технически связанных с сетью газоарспределения исполнителя сетях газораспределения</t>
  </si>
  <si>
    <t>I категория</t>
  </si>
  <si>
    <t xml:space="preserve">физическое лицо </t>
  </si>
  <si>
    <t>плата</t>
  </si>
  <si>
    <t>стандартизированная ставка</t>
  </si>
  <si>
    <t>юридическое лицо</t>
  </si>
  <si>
    <t>II категория</t>
  </si>
  <si>
    <t>III категория</t>
  </si>
  <si>
    <t>индивидуальный проект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</si>
  <si>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</si>
  <si>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</si>
  <si>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 диаметром более 250мм под давлением не менее 0,3 МПа</t>
  </si>
  <si>
    <t xml:space="preserve">переход через водные преграды </t>
  </si>
  <si>
    <t>прогладка газопроводов по болотам, в скальных породах, охраняемых террриториях</t>
  </si>
  <si>
    <t>прокладка газопроводов длиной более 30 м и диаметром более 158 мм бестраншейным способом</t>
  </si>
  <si>
    <t>итого:</t>
  </si>
  <si>
    <t>количество заключенных договоров</t>
  </si>
  <si>
    <t>плата  66175,00</t>
  </si>
  <si>
    <t>плата 78086,00</t>
  </si>
  <si>
    <t>(технологическом присоединении) к газораспределительным сетям АО "Газпром газораспределение Север"</t>
  </si>
  <si>
    <t>филиал в ХМАО-Югре</t>
  </si>
  <si>
    <t>Тюменский филиал</t>
  </si>
  <si>
    <t>Филиал в ЯНАО</t>
  </si>
  <si>
    <t>ноябрь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</si>
</sst>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/>
    <xf numFmtId="0" fontId="3" fillId="0" borderId="0" xfId="0" applyFont="1" applyAlignment="1">
      <alignment horizontal="center" vertical="center"/>
    </xf>
    <xf numFmtId="0" fontId="5" fillId="0" borderId="1" xfId="0" applyFont="1" applyBorder="1"/>
    <xf numFmtId="0" fontId="5" fillId="0" borderId="0" xfId="0" applyFont="1" applyBorder="1"/>
    <xf numFmtId="0" fontId="5" fillId="0" borderId="0" xfId="0" applyFont="1"/>
    <xf numFmtId="0" fontId="1" fillId="0" borderId="0" xfId="0" applyFont="1" applyBorder="1"/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7" fillId="0" borderId="0" xfId="0" applyFont="1" applyBorder="1"/>
    <xf numFmtId="0" fontId="7" fillId="0" borderId="0" xfId="0" applyFont="1"/>
    <xf numFmtId="0" fontId="1" fillId="0" borderId="2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 wrapText="1"/>
    </xf>
    <xf numFmtId="0" fontId="1" fillId="0" borderId="16" xfId="0" applyFont="1" applyBorder="1" applyAlignment="1">
      <alignment vertical="top" wrapText="1"/>
    </xf>
    <xf numFmtId="0" fontId="1" fillId="0" borderId="16" xfId="0" applyFont="1" applyBorder="1" applyAlignment="1">
      <alignment vertical="center" wrapText="1"/>
    </xf>
    <xf numFmtId="0" fontId="1" fillId="0" borderId="16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top" wrapText="1"/>
    </xf>
    <xf numFmtId="0" fontId="6" fillId="0" borderId="2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" fontId="1" fillId="0" borderId="16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0" xfId="0" applyFont="1"/>
    <xf numFmtId="17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" fontId="2" fillId="0" borderId="37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1" fillId="0" borderId="3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1" fillId="0" borderId="21" xfId="0" applyFont="1" applyBorder="1" applyAlignment="1">
      <alignment horizontal="center" vertical="center" textRotation="90"/>
    </xf>
    <xf numFmtId="0" fontId="1" fillId="0" borderId="29" xfId="0" applyFont="1" applyBorder="1" applyAlignment="1">
      <alignment horizontal="center" vertical="center" textRotation="90"/>
    </xf>
    <xf numFmtId="0" fontId="1" fillId="0" borderId="17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textRotation="90"/>
    </xf>
    <xf numFmtId="0" fontId="6" fillId="0" borderId="12" xfId="0" applyFont="1" applyBorder="1" applyAlignment="1">
      <alignment horizontal="center" vertical="center" textRotation="90"/>
    </xf>
    <xf numFmtId="0" fontId="6" fillId="0" borderId="24" xfId="0" applyFont="1" applyBorder="1" applyAlignment="1">
      <alignment horizontal="center" vertical="center" textRotation="90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20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24" xfId="0" applyFont="1" applyBorder="1" applyAlignment="1">
      <alignment horizontal="center" vertical="center" textRotation="90"/>
    </xf>
    <xf numFmtId="0" fontId="6" fillId="0" borderId="19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17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topLeftCell="A21" workbookViewId="0">
      <selection activeCell="M31" sqref="M31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90" t="s">
        <v>0</v>
      </c>
      <c r="O1" s="90"/>
      <c r="P1" s="90"/>
    </row>
    <row r="2" spans="1:17" s="1" customFormat="1" ht="12.75" x14ac:dyDescent="0.2"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3"/>
      <c r="N2" s="91" t="s">
        <v>1</v>
      </c>
      <c r="O2" s="91"/>
      <c r="P2" s="91"/>
    </row>
    <row r="3" spans="1:17" s="1" customFormat="1" ht="12.75" x14ac:dyDescent="0.2"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2"/>
      <c r="N3" s="72" t="s">
        <v>2</v>
      </c>
      <c r="O3" s="72"/>
      <c r="P3" s="72"/>
    </row>
    <row r="4" spans="1:17" s="1" customFormat="1" ht="12.75" x14ac:dyDescent="0.2">
      <c r="H4" s="71"/>
      <c r="I4" s="71"/>
      <c r="J4" s="71"/>
      <c r="K4" s="71"/>
      <c r="L4" s="71"/>
    </row>
    <row r="5" spans="1:17" s="1" customFormat="1" ht="12.75" x14ac:dyDescent="0.2">
      <c r="N5" s="1" t="s">
        <v>3</v>
      </c>
    </row>
    <row r="6" spans="1:17" s="1" customFormat="1" ht="12.75" x14ac:dyDescent="0.2">
      <c r="B6" s="70" t="s">
        <v>4</v>
      </c>
      <c r="C6" s="70"/>
      <c r="D6" s="70"/>
      <c r="E6" s="70"/>
      <c r="F6" s="70"/>
      <c r="G6" s="70"/>
      <c r="H6" s="70"/>
      <c r="I6" s="70"/>
      <c r="J6" s="70"/>
      <c r="K6" s="70"/>
      <c r="L6" s="70"/>
    </row>
    <row r="7" spans="1:17" s="1" customFormat="1" ht="12.75" x14ac:dyDescent="0.2">
      <c r="B7" s="70" t="s">
        <v>5</v>
      </c>
      <c r="C7" s="70"/>
      <c r="D7" s="70"/>
      <c r="E7" s="70"/>
      <c r="F7" s="70"/>
      <c r="G7" s="70"/>
      <c r="H7" s="70"/>
      <c r="I7" s="70"/>
      <c r="J7" s="70"/>
      <c r="K7" s="70"/>
      <c r="L7" s="70"/>
    </row>
    <row r="8" spans="1:17" s="1" customFormat="1" ht="12.75" x14ac:dyDescent="0.2">
      <c r="H8" s="71" t="s">
        <v>6</v>
      </c>
      <c r="I8" s="71"/>
      <c r="J8" s="71"/>
      <c r="K8" s="71"/>
      <c r="L8" s="71"/>
    </row>
    <row r="9" spans="1:17" s="1" customFormat="1" ht="12.75" x14ac:dyDescent="0.2">
      <c r="H9" s="4"/>
      <c r="I9" s="4"/>
      <c r="J9" s="4"/>
      <c r="K9" s="4"/>
      <c r="L9" s="4"/>
    </row>
    <row r="10" spans="1:17" s="1" customFormat="1" ht="12.75" x14ac:dyDescent="0.2">
      <c r="B10" s="72"/>
      <c r="C10" s="72"/>
      <c r="D10" s="72"/>
      <c r="N10" s="73" t="s">
        <v>43</v>
      </c>
      <c r="O10" s="73"/>
    </row>
    <row r="11" spans="1:17" s="7" customFormat="1" ht="16.5" customHeight="1" thickBot="1" x14ac:dyDescent="0.25">
      <c r="A11" s="5"/>
      <c r="B11" s="35" t="s">
        <v>41</v>
      </c>
      <c r="C11" s="35"/>
      <c r="D11" s="5"/>
      <c r="E11" s="5"/>
      <c r="F11" s="5"/>
      <c r="G11" s="6"/>
      <c r="H11" s="6"/>
      <c r="I11" s="6"/>
      <c r="J11" s="6"/>
      <c r="K11" s="6"/>
      <c r="L11" s="6"/>
      <c r="M11" s="6"/>
    </row>
    <row r="12" spans="1:17" s="1" customFormat="1" ht="45.75" customHeight="1" thickBot="1" x14ac:dyDescent="0.25">
      <c r="A12" s="74" t="s">
        <v>7</v>
      </c>
      <c r="B12" s="77" t="s">
        <v>8</v>
      </c>
      <c r="C12" s="78"/>
      <c r="D12" s="79"/>
      <c r="E12" s="86" t="s">
        <v>9</v>
      </c>
      <c r="F12" s="87"/>
      <c r="G12" s="86" t="s">
        <v>10</v>
      </c>
      <c r="H12" s="88"/>
      <c r="I12" s="88"/>
      <c r="J12" s="88"/>
      <c r="K12" s="88"/>
      <c r="L12" s="89"/>
      <c r="M12" s="50" t="s">
        <v>36</v>
      </c>
      <c r="N12" s="51"/>
      <c r="O12" s="50" t="s">
        <v>11</v>
      </c>
      <c r="P12" s="51"/>
    </row>
    <row r="13" spans="1:17" s="1" customFormat="1" ht="12.75" x14ac:dyDescent="0.2">
      <c r="A13" s="75"/>
      <c r="B13" s="80"/>
      <c r="C13" s="81"/>
      <c r="D13" s="82"/>
      <c r="E13" s="52" t="s">
        <v>12</v>
      </c>
      <c r="F13" s="55" t="s">
        <v>13</v>
      </c>
      <c r="G13" s="53" t="s">
        <v>12</v>
      </c>
      <c r="H13" s="58" t="s">
        <v>13</v>
      </c>
      <c r="I13" s="61" t="s">
        <v>14</v>
      </c>
      <c r="J13" s="62"/>
      <c r="K13" s="62"/>
      <c r="L13" s="62"/>
      <c r="M13" s="63" t="s">
        <v>12</v>
      </c>
      <c r="N13" s="66" t="s">
        <v>13</v>
      </c>
      <c r="O13" s="63" t="s">
        <v>12</v>
      </c>
      <c r="P13" s="66" t="s">
        <v>15</v>
      </c>
      <c r="Q13" s="8"/>
    </row>
    <row r="14" spans="1:17" s="1" customFormat="1" ht="12.75" x14ac:dyDescent="0.2">
      <c r="A14" s="75"/>
      <c r="B14" s="80"/>
      <c r="C14" s="81"/>
      <c r="D14" s="82"/>
      <c r="E14" s="53"/>
      <c r="F14" s="56"/>
      <c r="G14" s="53"/>
      <c r="H14" s="59"/>
      <c r="I14" s="67" t="s">
        <v>16</v>
      </c>
      <c r="J14" s="69" t="s">
        <v>17</v>
      </c>
      <c r="K14" s="69"/>
      <c r="L14" s="69"/>
      <c r="M14" s="64"/>
      <c r="N14" s="56"/>
      <c r="O14" s="64"/>
      <c r="P14" s="56"/>
      <c r="Q14" s="8"/>
    </row>
    <row r="15" spans="1:17" s="12" customFormat="1" ht="84.75" thickBot="1" x14ac:dyDescent="0.25">
      <c r="A15" s="76"/>
      <c r="B15" s="83"/>
      <c r="C15" s="84"/>
      <c r="D15" s="85"/>
      <c r="E15" s="54"/>
      <c r="F15" s="57"/>
      <c r="G15" s="54"/>
      <c r="H15" s="60"/>
      <c r="I15" s="68"/>
      <c r="J15" s="9" t="s">
        <v>18</v>
      </c>
      <c r="K15" s="9" t="s">
        <v>19</v>
      </c>
      <c r="L15" s="10" t="s">
        <v>20</v>
      </c>
      <c r="M15" s="65"/>
      <c r="N15" s="57"/>
      <c r="O15" s="65"/>
      <c r="P15" s="57"/>
      <c r="Q15" s="11"/>
    </row>
    <row r="16" spans="1:17" s="14" customFormat="1" ht="12.75" x14ac:dyDescent="0.25">
      <c r="A16" s="13"/>
      <c r="B16" s="36">
        <v>1</v>
      </c>
      <c r="C16" s="37"/>
      <c r="D16" s="38"/>
      <c r="E16" s="13">
        <v>2</v>
      </c>
      <c r="F16" s="13">
        <v>3</v>
      </c>
      <c r="G16" s="13">
        <v>4</v>
      </c>
      <c r="H16" s="13">
        <v>5</v>
      </c>
      <c r="I16" s="13">
        <v>6</v>
      </c>
      <c r="J16" s="13">
        <v>7</v>
      </c>
      <c r="K16" s="13">
        <v>8</v>
      </c>
      <c r="L16" s="13">
        <v>9</v>
      </c>
      <c r="M16" s="13">
        <v>10</v>
      </c>
      <c r="N16" s="13">
        <v>11</v>
      </c>
      <c r="O16" s="13">
        <v>12</v>
      </c>
      <c r="P16" s="13">
        <v>13</v>
      </c>
    </row>
    <row r="17" spans="1:16" s="1" customFormat="1" ht="12.75" x14ac:dyDescent="0.2">
      <c r="A17" s="15">
        <v>1</v>
      </c>
      <c r="B17" s="39" t="s">
        <v>21</v>
      </c>
      <c r="C17" s="40" t="s">
        <v>22</v>
      </c>
      <c r="D17" s="16" t="s">
        <v>23</v>
      </c>
      <c r="E17" s="15">
        <f>54+5+1+6</f>
        <v>66</v>
      </c>
      <c r="F17" s="15">
        <f>282.9+19.8+4.02+18.8</f>
        <v>325.52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f>38+5+5+6</f>
        <v>54</v>
      </c>
      <c r="N17" s="15">
        <f>190+14.94+22.648+18.8</f>
        <v>246.38800000000001</v>
      </c>
      <c r="O17" s="15">
        <f>11+11+14</f>
        <v>36</v>
      </c>
      <c r="P17" s="15">
        <f>46.49+46.617+65.53</f>
        <v>158.637</v>
      </c>
    </row>
    <row r="18" spans="1:16" s="1" customFormat="1" ht="25.5" x14ac:dyDescent="0.2">
      <c r="A18" s="15">
        <v>2</v>
      </c>
      <c r="B18" s="39"/>
      <c r="C18" s="40"/>
      <c r="D18" s="17" t="s">
        <v>24</v>
      </c>
      <c r="E18" s="15">
        <f>115+26+13+61</f>
        <v>215</v>
      </c>
      <c r="F18" s="15">
        <f>602.4+74.6+60.062+203.26</f>
        <v>940.322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f>136+47+13+61</f>
        <v>257</v>
      </c>
      <c r="N18" s="15">
        <f>718+230.6+63.781+203.26</f>
        <v>1215.6410000000001</v>
      </c>
      <c r="O18" s="15">
        <f>57+91+89</f>
        <v>237</v>
      </c>
      <c r="P18" s="15">
        <f>301.53+340.15+263.91</f>
        <v>905.58999999999992</v>
      </c>
    </row>
    <row r="19" spans="1:16" s="1" customFormat="1" ht="12.75" x14ac:dyDescent="0.2">
      <c r="A19" s="15">
        <v>3</v>
      </c>
      <c r="B19" s="39"/>
      <c r="C19" s="40" t="s">
        <v>25</v>
      </c>
      <c r="D19" s="16" t="s">
        <v>23</v>
      </c>
      <c r="E19" s="15">
        <f>5+2+1</f>
        <v>8</v>
      </c>
      <c r="F19" s="15">
        <f>35.47+23.45+3.66</f>
        <v>62.58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f>1+1+1</f>
        <v>3</v>
      </c>
      <c r="N19" s="15">
        <f>5+16.4+3.66</f>
        <v>25.06</v>
      </c>
      <c r="O19" s="15">
        <f>1+3+3</f>
        <v>7</v>
      </c>
      <c r="P19" s="15">
        <f>15.86+20.91+5</f>
        <v>41.769999999999996</v>
      </c>
    </row>
    <row r="20" spans="1:16" s="1" customFormat="1" ht="25.5" x14ac:dyDescent="0.2">
      <c r="A20" s="15">
        <v>4</v>
      </c>
      <c r="B20" s="39"/>
      <c r="C20" s="40"/>
      <c r="D20" s="17" t="s">
        <v>24</v>
      </c>
      <c r="E20" s="15">
        <f>1+10+2</f>
        <v>13</v>
      </c>
      <c r="F20" s="15">
        <f>1.9+56.076+33.46</f>
        <v>91.436000000000007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f>2+2+2</f>
        <v>6</v>
      </c>
      <c r="N20" s="15">
        <f>20.45+63.44+33.46</f>
        <v>117.35</v>
      </c>
      <c r="O20" s="15">
        <f>8+2</f>
        <v>10</v>
      </c>
      <c r="P20" s="15">
        <f>13.51+123.89</f>
        <v>137.4</v>
      </c>
    </row>
    <row r="21" spans="1:16" s="1" customFormat="1" ht="25.5" x14ac:dyDescent="0.2">
      <c r="A21" s="15">
        <v>5</v>
      </c>
      <c r="B21" s="44" t="s">
        <v>26</v>
      </c>
      <c r="C21" s="18" t="s">
        <v>22</v>
      </c>
      <c r="D21" s="17" t="s">
        <v>24</v>
      </c>
      <c r="E21" s="15">
        <f>30+11</f>
        <v>41</v>
      </c>
      <c r="F21" s="15">
        <f>162.22+49.208</f>
        <v>211.428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f>3</f>
        <v>3</v>
      </c>
      <c r="N21" s="15">
        <f>15</f>
        <v>15</v>
      </c>
      <c r="O21" s="15">
        <f>1+1</f>
        <v>2</v>
      </c>
      <c r="P21" s="15">
        <f>4.26+33.35</f>
        <v>37.61</v>
      </c>
    </row>
    <row r="22" spans="1:16" s="1" customFormat="1" ht="25.5" x14ac:dyDescent="0.2">
      <c r="A22" s="15">
        <v>6</v>
      </c>
      <c r="B22" s="45"/>
      <c r="C22" s="19" t="s">
        <v>25</v>
      </c>
      <c r="D22" s="17" t="s">
        <v>24</v>
      </c>
      <c r="E22" s="15">
        <f>15+4</f>
        <v>19</v>
      </c>
      <c r="F22" s="15">
        <f>1156.03+79.24</f>
        <v>1235.27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f>1+5</f>
        <v>6</v>
      </c>
      <c r="N22" s="15">
        <f>2.5+91.5</f>
        <v>94</v>
      </c>
      <c r="O22" s="15">
        <f>9+1+1+1</f>
        <v>12</v>
      </c>
      <c r="P22" s="15">
        <f>14.06+58.5+38.25+57.8</f>
        <v>168.61</v>
      </c>
    </row>
    <row r="23" spans="1:16" s="1" customFormat="1" ht="25.5" x14ac:dyDescent="0.2">
      <c r="A23" s="15">
        <v>7</v>
      </c>
      <c r="B23" s="44" t="s">
        <v>27</v>
      </c>
      <c r="C23" s="18" t="s">
        <v>22</v>
      </c>
      <c r="D23" s="17" t="s">
        <v>24</v>
      </c>
      <c r="E23" s="15">
        <f>6+4</f>
        <v>10</v>
      </c>
      <c r="F23" s="15">
        <f>30+11.8</f>
        <v>41.8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</row>
    <row r="24" spans="1:16" s="1" customFormat="1" ht="25.5" x14ac:dyDescent="0.2">
      <c r="A24" s="15">
        <v>8</v>
      </c>
      <c r="B24" s="45"/>
      <c r="C24" s="19" t="s">
        <v>25</v>
      </c>
      <c r="D24" s="17" t="s">
        <v>24</v>
      </c>
      <c r="E24" s="15">
        <f>1+2</f>
        <v>3</v>
      </c>
      <c r="F24" s="15">
        <f>3.07+27.004</f>
        <v>30.074000000000002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f>1</f>
        <v>1</v>
      </c>
      <c r="N24" s="15">
        <v>45.3</v>
      </c>
      <c r="O24" s="15">
        <v>0</v>
      </c>
      <c r="P24" s="15">
        <v>0</v>
      </c>
    </row>
    <row r="25" spans="1:16" s="1" customFormat="1" ht="44.25" customHeight="1" x14ac:dyDescent="0.2">
      <c r="A25" s="15">
        <v>9</v>
      </c>
      <c r="B25" s="39" t="s">
        <v>28</v>
      </c>
      <c r="C25" s="46" t="s">
        <v>29</v>
      </c>
      <c r="D25" s="47"/>
      <c r="E25" s="15">
        <f>7+3</f>
        <v>10</v>
      </c>
      <c r="F25" s="15">
        <f>5671.88+36.323</f>
        <v>5708.2030000000004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f>1</f>
        <v>1</v>
      </c>
      <c r="P25" s="15">
        <f>378.6</f>
        <v>378.6</v>
      </c>
    </row>
    <row r="26" spans="1:16" s="1" customFormat="1" ht="17.25" customHeight="1" x14ac:dyDescent="0.2">
      <c r="A26" s="15">
        <v>10</v>
      </c>
      <c r="B26" s="39"/>
      <c r="C26" s="46" t="s">
        <v>30</v>
      </c>
      <c r="D26" s="48"/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</row>
    <row r="27" spans="1:16" s="1" customFormat="1" ht="39" customHeight="1" x14ac:dyDescent="0.2">
      <c r="A27" s="15">
        <v>11</v>
      </c>
      <c r="B27" s="39"/>
      <c r="C27" s="49" t="s">
        <v>31</v>
      </c>
      <c r="D27" s="49"/>
      <c r="E27" s="15">
        <f>5</f>
        <v>5</v>
      </c>
      <c r="F27" s="15">
        <f>31.3</f>
        <v>31.3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</row>
    <row r="28" spans="1:16" s="1" customFormat="1" ht="20.25" customHeight="1" x14ac:dyDescent="0.2">
      <c r="A28" s="15">
        <v>12</v>
      </c>
      <c r="B28" s="39"/>
      <c r="C28" s="49" t="s">
        <v>32</v>
      </c>
      <c r="D28" s="49"/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</row>
    <row r="29" spans="1:16" s="1" customFormat="1" ht="42" customHeight="1" x14ac:dyDescent="0.2">
      <c r="A29" s="15">
        <v>13</v>
      </c>
      <c r="B29" s="39"/>
      <c r="C29" s="49" t="s">
        <v>33</v>
      </c>
      <c r="D29" s="49"/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</row>
    <row r="30" spans="1:16" s="1" customFormat="1" ht="42" customHeight="1" x14ac:dyDescent="0.2">
      <c r="A30" s="15">
        <v>14</v>
      </c>
      <c r="B30" s="39"/>
      <c r="C30" s="49" t="s">
        <v>34</v>
      </c>
      <c r="D30" s="49"/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</row>
    <row r="31" spans="1:16" s="1" customFormat="1" ht="12.75" x14ac:dyDescent="0.2">
      <c r="A31" s="15">
        <v>15</v>
      </c>
      <c r="B31" s="41" t="s">
        <v>35</v>
      </c>
      <c r="C31" s="42"/>
      <c r="D31" s="43"/>
      <c r="E31" s="21">
        <f>SUM(E17:E30)</f>
        <v>390</v>
      </c>
      <c r="F31" s="21">
        <f>SUM(F17:F30)</f>
        <v>8677.9330000000009</v>
      </c>
      <c r="G31" s="21">
        <f>SUM(G17:G30)</f>
        <v>0</v>
      </c>
      <c r="H31" s="21">
        <f>SUM(H17:H30)</f>
        <v>0</v>
      </c>
      <c r="I31" s="21">
        <v>0</v>
      </c>
      <c r="J31" s="21">
        <v>0</v>
      </c>
      <c r="K31" s="21">
        <v>0</v>
      </c>
      <c r="L31" s="21">
        <v>0</v>
      </c>
      <c r="M31" s="21">
        <f>SUM(M17:M30)</f>
        <v>330</v>
      </c>
      <c r="N31" s="21">
        <f>SUM(N17:N30)</f>
        <v>1758.7389999999998</v>
      </c>
      <c r="O31" s="21">
        <f>SUM(O17:O30)</f>
        <v>305</v>
      </c>
      <c r="P31" s="21">
        <f>SUM(P17:P30)</f>
        <v>1828.2169999999996</v>
      </c>
    </row>
    <row r="32" spans="1:16" s="7" customFormat="1" x14ac:dyDescent="0.2"/>
    <row r="33" s="7" customFormat="1" x14ac:dyDescent="0.2"/>
    <row r="34" s="7" customFormat="1" x14ac:dyDescent="0.2"/>
    <row r="35" s="7" customFormat="1" x14ac:dyDescent="0.2"/>
    <row r="36" s="7" customFormat="1" x14ac:dyDescent="0.2"/>
    <row r="37" s="7" customFormat="1" x14ac:dyDescent="0.2"/>
    <row r="38" s="7" customFormat="1" x14ac:dyDescent="0.2"/>
    <row r="39" s="7" customFormat="1" x14ac:dyDescent="0.2"/>
    <row r="40" s="7" customFormat="1" x14ac:dyDescent="0.2"/>
    <row r="41" s="7" customFormat="1" x14ac:dyDescent="0.2"/>
    <row r="42" s="7" customFormat="1" x14ac:dyDescent="0.2"/>
    <row r="43" s="7" customFormat="1" x14ac:dyDescent="0.2"/>
    <row r="44" s="7" customFormat="1" x14ac:dyDescent="0.2"/>
  </sheetData>
  <mergeCells count="42">
    <mergeCell ref="H4:L4"/>
    <mergeCell ref="N1:P1"/>
    <mergeCell ref="B2:L2"/>
    <mergeCell ref="N2:P2"/>
    <mergeCell ref="B3:L3"/>
    <mergeCell ref="N3:P3"/>
    <mergeCell ref="A12:A15"/>
    <mergeCell ref="B12:D15"/>
    <mergeCell ref="E12:F12"/>
    <mergeCell ref="G12:L12"/>
    <mergeCell ref="M12:N12"/>
    <mergeCell ref="B6:L6"/>
    <mergeCell ref="B7:L7"/>
    <mergeCell ref="H8:L8"/>
    <mergeCell ref="B10:D10"/>
    <mergeCell ref="N10:O10"/>
    <mergeCell ref="O12:P12"/>
    <mergeCell ref="E13:E15"/>
    <mergeCell ref="F13:F15"/>
    <mergeCell ref="G13:G15"/>
    <mergeCell ref="H13:H15"/>
    <mergeCell ref="I13:L13"/>
    <mergeCell ref="M13:M15"/>
    <mergeCell ref="N13:N15"/>
    <mergeCell ref="O13:O15"/>
    <mergeCell ref="P13:P15"/>
    <mergeCell ref="I14:I15"/>
    <mergeCell ref="J14:L14"/>
    <mergeCell ref="B16:D16"/>
    <mergeCell ref="B17:B20"/>
    <mergeCell ref="C17:C18"/>
    <mergeCell ref="C19:C20"/>
    <mergeCell ref="B31:D31"/>
    <mergeCell ref="B21:B22"/>
    <mergeCell ref="B23:B24"/>
    <mergeCell ref="B25:B30"/>
    <mergeCell ref="C25:D25"/>
    <mergeCell ref="C26:D26"/>
    <mergeCell ref="C27:D27"/>
    <mergeCell ref="C28:D28"/>
    <mergeCell ref="C29:D29"/>
    <mergeCell ref="C30:D30"/>
  </mergeCells>
  <pageMargins left="0.7" right="0.7" top="0.75" bottom="0.75" header="0.3" footer="0.3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workbookViewId="0">
      <selection activeCell="S14" sqref="S14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90" t="s">
        <v>0</v>
      </c>
      <c r="O1" s="90"/>
      <c r="P1" s="90"/>
    </row>
    <row r="2" spans="1:17" s="1" customFormat="1" ht="12.75" x14ac:dyDescent="0.2"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3"/>
      <c r="N2" s="91" t="s">
        <v>1</v>
      </c>
      <c r="O2" s="91"/>
      <c r="P2" s="91"/>
    </row>
    <row r="3" spans="1:17" s="1" customFormat="1" ht="12.75" x14ac:dyDescent="0.2"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2"/>
      <c r="N3" s="72" t="s">
        <v>2</v>
      </c>
      <c r="O3" s="72"/>
      <c r="P3" s="72"/>
    </row>
    <row r="4" spans="1:17" s="1" customFormat="1" ht="12.75" x14ac:dyDescent="0.2">
      <c r="H4" s="71"/>
      <c r="I4" s="71"/>
      <c r="J4" s="71"/>
      <c r="K4" s="71"/>
      <c r="L4" s="71"/>
    </row>
    <row r="5" spans="1:17" s="1" customFormat="1" ht="12.75" x14ac:dyDescent="0.2">
      <c r="N5" s="1" t="s">
        <v>3</v>
      </c>
    </row>
    <row r="6" spans="1:17" s="1" customFormat="1" ht="12.75" x14ac:dyDescent="0.2">
      <c r="B6" s="70" t="s">
        <v>4</v>
      </c>
      <c r="C6" s="70"/>
      <c r="D6" s="70"/>
      <c r="E6" s="70"/>
      <c r="F6" s="70"/>
      <c r="G6" s="70"/>
      <c r="H6" s="70"/>
      <c r="I6" s="70"/>
      <c r="J6" s="70"/>
      <c r="K6" s="70"/>
      <c r="L6" s="70"/>
    </row>
    <row r="7" spans="1:17" s="1" customFormat="1" ht="12.75" x14ac:dyDescent="0.2">
      <c r="B7" s="70" t="s">
        <v>39</v>
      </c>
      <c r="C7" s="70"/>
      <c r="D7" s="70"/>
      <c r="E7" s="70"/>
      <c r="F7" s="70"/>
      <c r="G7" s="70"/>
      <c r="H7" s="70"/>
      <c r="I7" s="70"/>
      <c r="J7" s="70"/>
      <c r="K7" s="70"/>
      <c r="L7" s="70"/>
    </row>
    <row r="8" spans="1:17" s="1" customFormat="1" ht="12.75" x14ac:dyDescent="0.2">
      <c r="H8" s="71" t="s">
        <v>6</v>
      </c>
      <c r="I8" s="71"/>
      <c r="J8" s="71"/>
      <c r="K8" s="71"/>
      <c r="L8" s="71"/>
    </row>
    <row r="9" spans="1:17" s="1" customFormat="1" ht="12.75" x14ac:dyDescent="0.2">
      <c r="N9" s="95">
        <v>43770</v>
      </c>
      <c r="O9" s="96"/>
    </row>
    <row r="10" spans="1:17" s="1" customFormat="1" ht="12.75" x14ac:dyDescent="0.2">
      <c r="N10" s="32"/>
      <c r="O10" s="33"/>
    </row>
    <row r="11" spans="1:17" s="7" customFormat="1" ht="16.5" customHeight="1" thickBot="1" x14ac:dyDescent="0.25">
      <c r="A11" s="5"/>
      <c r="B11" s="97" t="s">
        <v>40</v>
      </c>
      <c r="C11" s="97"/>
      <c r="D11" s="97"/>
      <c r="E11" s="5"/>
      <c r="F11" s="5"/>
      <c r="G11" s="6"/>
      <c r="H11" s="6"/>
      <c r="I11" s="6"/>
      <c r="J11" s="6"/>
      <c r="K11" s="6"/>
      <c r="L11" s="6"/>
      <c r="M11" s="6"/>
    </row>
    <row r="12" spans="1:17" s="1" customFormat="1" ht="41.25" customHeight="1" thickBot="1" x14ac:dyDescent="0.25">
      <c r="A12" s="74" t="s">
        <v>7</v>
      </c>
      <c r="B12" s="77" t="s">
        <v>8</v>
      </c>
      <c r="C12" s="78"/>
      <c r="D12" s="79"/>
      <c r="E12" s="86" t="s">
        <v>9</v>
      </c>
      <c r="F12" s="87"/>
      <c r="G12" s="86" t="s">
        <v>10</v>
      </c>
      <c r="H12" s="88"/>
      <c r="I12" s="88"/>
      <c r="J12" s="88"/>
      <c r="K12" s="88"/>
      <c r="L12" s="89"/>
      <c r="M12" s="50" t="s">
        <v>36</v>
      </c>
      <c r="N12" s="51"/>
      <c r="O12" s="50" t="s">
        <v>11</v>
      </c>
      <c r="P12" s="51"/>
    </row>
    <row r="13" spans="1:17" s="1" customFormat="1" ht="12.75" x14ac:dyDescent="0.2">
      <c r="A13" s="75"/>
      <c r="B13" s="80"/>
      <c r="C13" s="81"/>
      <c r="D13" s="82"/>
      <c r="E13" s="52" t="s">
        <v>12</v>
      </c>
      <c r="F13" s="55" t="s">
        <v>13</v>
      </c>
      <c r="G13" s="53" t="s">
        <v>12</v>
      </c>
      <c r="H13" s="58" t="s">
        <v>13</v>
      </c>
      <c r="I13" s="61" t="s">
        <v>14</v>
      </c>
      <c r="J13" s="62"/>
      <c r="K13" s="62"/>
      <c r="L13" s="62"/>
      <c r="M13" s="63" t="s">
        <v>12</v>
      </c>
      <c r="N13" s="66" t="s">
        <v>13</v>
      </c>
      <c r="O13" s="63" t="s">
        <v>12</v>
      </c>
      <c r="P13" s="66" t="s">
        <v>15</v>
      </c>
      <c r="Q13" s="8"/>
    </row>
    <row r="14" spans="1:17" s="1" customFormat="1" ht="12.75" x14ac:dyDescent="0.2">
      <c r="A14" s="75"/>
      <c r="B14" s="80"/>
      <c r="C14" s="81"/>
      <c r="D14" s="82"/>
      <c r="E14" s="53"/>
      <c r="F14" s="56"/>
      <c r="G14" s="53"/>
      <c r="H14" s="59"/>
      <c r="I14" s="67" t="s">
        <v>16</v>
      </c>
      <c r="J14" s="69" t="s">
        <v>17</v>
      </c>
      <c r="K14" s="69"/>
      <c r="L14" s="69"/>
      <c r="M14" s="64"/>
      <c r="N14" s="56"/>
      <c r="O14" s="64"/>
      <c r="P14" s="56"/>
      <c r="Q14" s="8"/>
    </row>
    <row r="15" spans="1:17" s="12" customFormat="1" ht="84.75" thickBot="1" x14ac:dyDescent="0.25">
      <c r="A15" s="76"/>
      <c r="B15" s="83"/>
      <c r="C15" s="84"/>
      <c r="D15" s="85"/>
      <c r="E15" s="54"/>
      <c r="F15" s="57"/>
      <c r="G15" s="54"/>
      <c r="H15" s="60"/>
      <c r="I15" s="68"/>
      <c r="J15" s="9" t="s">
        <v>18</v>
      </c>
      <c r="K15" s="9" t="s">
        <v>19</v>
      </c>
      <c r="L15" s="10" t="s">
        <v>20</v>
      </c>
      <c r="M15" s="65"/>
      <c r="N15" s="57"/>
      <c r="O15" s="65"/>
      <c r="P15" s="57"/>
      <c r="Q15" s="11"/>
    </row>
    <row r="16" spans="1:17" s="14" customFormat="1" ht="12.75" x14ac:dyDescent="0.25">
      <c r="A16" s="13"/>
      <c r="B16" s="36">
        <v>1</v>
      </c>
      <c r="C16" s="37"/>
      <c r="D16" s="38"/>
      <c r="E16" s="13">
        <v>2</v>
      </c>
      <c r="F16" s="13">
        <v>3</v>
      </c>
      <c r="G16" s="13">
        <v>4</v>
      </c>
      <c r="H16" s="13">
        <v>5</v>
      </c>
      <c r="I16" s="13">
        <v>6</v>
      </c>
      <c r="J16" s="13">
        <v>7</v>
      </c>
      <c r="K16" s="13">
        <v>8</v>
      </c>
      <c r="L16" s="13">
        <v>9</v>
      </c>
      <c r="M16" s="13">
        <v>10</v>
      </c>
      <c r="N16" s="13">
        <v>11</v>
      </c>
      <c r="O16" s="13">
        <v>12</v>
      </c>
      <c r="P16" s="13">
        <v>13</v>
      </c>
    </row>
    <row r="17" spans="1:16" s="1" customFormat="1" ht="12.75" x14ac:dyDescent="0.2">
      <c r="A17" s="15">
        <v>1</v>
      </c>
      <c r="B17" s="39" t="s">
        <v>21</v>
      </c>
      <c r="C17" s="40" t="s">
        <v>22</v>
      </c>
      <c r="D17" s="16" t="s">
        <v>37</v>
      </c>
      <c r="E17" s="15">
        <v>4</v>
      </c>
      <c r="F17" s="25">
        <v>20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3</v>
      </c>
      <c r="N17" s="25">
        <v>15</v>
      </c>
      <c r="O17" s="15">
        <v>7</v>
      </c>
      <c r="P17" s="15">
        <v>30</v>
      </c>
    </row>
    <row r="18" spans="1:16" s="1" customFormat="1" ht="25.5" x14ac:dyDescent="0.2">
      <c r="A18" s="15">
        <v>2</v>
      </c>
      <c r="B18" s="39"/>
      <c r="C18" s="40"/>
      <c r="D18" s="20" t="s">
        <v>24</v>
      </c>
      <c r="E18" s="15">
        <v>13</v>
      </c>
      <c r="F18" s="26">
        <v>62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6</v>
      </c>
      <c r="N18" s="15">
        <v>29</v>
      </c>
      <c r="O18" s="15">
        <v>12</v>
      </c>
      <c r="P18" s="15">
        <v>60.8</v>
      </c>
    </row>
    <row r="19" spans="1:16" s="1" customFormat="1" ht="12.75" x14ac:dyDescent="0.2">
      <c r="A19" s="15">
        <v>3</v>
      </c>
      <c r="B19" s="39"/>
      <c r="C19" s="40" t="s">
        <v>25</v>
      </c>
      <c r="D19" s="16" t="s">
        <v>38</v>
      </c>
      <c r="E19" s="15">
        <v>1</v>
      </c>
      <c r="F19" s="15">
        <v>5.51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2</v>
      </c>
      <c r="N19" s="15">
        <v>13.97</v>
      </c>
      <c r="O19" s="15">
        <v>3</v>
      </c>
      <c r="P19" s="15">
        <v>16</v>
      </c>
    </row>
    <row r="20" spans="1:16" s="1" customFormat="1" ht="25.5" x14ac:dyDescent="0.2">
      <c r="A20" s="15">
        <v>4</v>
      </c>
      <c r="B20" s="39"/>
      <c r="C20" s="40"/>
      <c r="D20" s="20" t="s">
        <v>24</v>
      </c>
      <c r="E20" s="15">
        <v>4</v>
      </c>
      <c r="F20" s="25">
        <v>18.329999999999998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1</v>
      </c>
      <c r="P20" s="15">
        <v>5</v>
      </c>
    </row>
    <row r="21" spans="1:16" s="1" customFormat="1" ht="31.5" customHeight="1" x14ac:dyDescent="0.2">
      <c r="A21" s="15">
        <v>5</v>
      </c>
      <c r="B21" s="44" t="s">
        <v>26</v>
      </c>
      <c r="C21" s="18" t="s">
        <v>22</v>
      </c>
      <c r="D21" s="20" t="s">
        <v>24</v>
      </c>
      <c r="E21" s="15">
        <v>3</v>
      </c>
      <c r="F21" s="15">
        <v>20.8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</row>
    <row r="22" spans="1:16" s="1" customFormat="1" ht="31.5" customHeight="1" x14ac:dyDescent="0.2">
      <c r="A22" s="15">
        <v>6</v>
      </c>
      <c r="B22" s="45"/>
      <c r="C22" s="19" t="s">
        <v>25</v>
      </c>
      <c r="D22" s="20" t="s">
        <v>24</v>
      </c>
      <c r="E22" s="15">
        <v>3</v>
      </c>
      <c r="F22" s="15">
        <v>56.68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6</v>
      </c>
      <c r="P22" s="15">
        <v>3079.1</v>
      </c>
    </row>
    <row r="23" spans="1:16" s="1" customFormat="1" ht="30.75" customHeight="1" x14ac:dyDescent="0.2">
      <c r="A23" s="15">
        <v>7</v>
      </c>
      <c r="B23" s="44" t="s">
        <v>27</v>
      </c>
      <c r="C23" s="18" t="s">
        <v>22</v>
      </c>
      <c r="D23" s="20" t="s">
        <v>24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</row>
    <row r="24" spans="1:16" s="1" customFormat="1" ht="31.5" customHeight="1" x14ac:dyDescent="0.2">
      <c r="A24" s="15">
        <v>8</v>
      </c>
      <c r="B24" s="45"/>
      <c r="C24" s="19" t="s">
        <v>25</v>
      </c>
      <c r="D24" s="20" t="s">
        <v>24</v>
      </c>
      <c r="E24" s="15">
        <v>0</v>
      </c>
      <c r="F24" s="26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</row>
    <row r="25" spans="1:16" s="1" customFormat="1" ht="39.75" customHeight="1" x14ac:dyDescent="0.2">
      <c r="A25" s="15">
        <v>9</v>
      </c>
      <c r="B25" s="39" t="s">
        <v>28</v>
      </c>
      <c r="C25" s="46" t="s">
        <v>29</v>
      </c>
      <c r="D25" s="47"/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</row>
    <row r="26" spans="1:16" s="1" customFormat="1" ht="18" customHeight="1" x14ac:dyDescent="0.2">
      <c r="A26" s="15">
        <v>10</v>
      </c>
      <c r="B26" s="39"/>
      <c r="C26" s="46" t="s">
        <v>30</v>
      </c>
      <c r="D26" s="48"/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</row>
    <row r="27" spans="1:16" s="1" customFormat="1" ht="37.5" customHeight="1" x14ac:dyDescent="0.2">
      <c r="A27" s="15">
        <v>11</v>
      </c>
      <c r="B27" s="39"/>
      <c r="C27" s="49" t="s">
        <v>31</v>
      </c>
      <c r="D27" s="49"/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</row>
    <row r="28" spans="1:16" s="1" customFormat="1" ht="18" customHeight="1" x14ac:dyDescent="0.2">
      <c r="A28" s="15">
        <v>12</v>
      </c>
      <c r="B28" s="39"/>
      <c r="C28" s="49" t="s">
        <v>32</v>
      </c>
      <c r="D28" s="49"/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</row>
    <row r="29" spans="1:16" s="1" customFormat="1" ht="29.25" customHeight="1" x14ac:dyDescent="0.2">
      <c r="A29" s="15">
        <v>13</v>
      </c>
      <c r="B29" s="39"/>
      <c r="C29" s="49" t="s">
        <v>33</v>
      </c>
      <c r="D29" s="49"/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</row>
    <row r="30" spans="1:16" s="1" customFormat="1" ht="48" customHeight="1" thickBot="1" x14ac:dyDescent="0.25">
      <c r="A30" s="27">
        <v>14</v>
      </c>
      <c r="B30" s="44"/>
      <c r="C30" s="98" t="s">
        <v>34</v>
      </c>
      <c r="D30" s="98"/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</row>
    <row r="31" spans="1:16" s="31" customFormat="1" ht="13.5" thickBot="1" x14ac:dyDescent="0.25">
      <c r="A31" s="28">
        <v>15</v>
      </c>
      <c r="B31" s="92" t="s">
        <v>35</v>
      </c>
      <c r="C31" s="93"/>
      <c r="D31" s="94"/>
      <c r="E31" s="29">
        <f>SUM(E17:E30)</f>
        <v>28</v>
      </c>
      <c r="F31" s="34">
        <f>SUM(F17:F30)</f>
        <v>183.32</v>
      </c>
      <c r="G31" s="29">
        <f t="shared" ref="G31:P31" si="0">SUM(G17:G30)</f>
        <v>0</v>
      </c>
      <c r="H31" s="29">
        <f t="shared" si="0"/>
        <v>0</v>
      </c>
      <c r="I31" s="29">
        <f t="shared" si="0"/>
        <v>0</v>
      </c>
      <c r="J31" s="29">
        <f t="shared" si="0"/>
        <v>0</v>
      </c>
      <c r="K31" s="29">
        <f t="shared" si="0"/>
        <v>0</v>
      </c>
      <c r="L31" s="29">
        <f t="shared" si="0"/>
        <v>0</v>
      </c>
      <c r="M31" s="29">
        <f t="shared" si="0"/>
        <v>11</v>
      </c>
      <c r="N31" s="29">
        <f t="shared" si="0"/>
        <v>57.97</v>
      </c>
      <c r="O31" s="29">
        <f t="shared" si="0"/>
        <v>29</v>
      </c>
      <c r="P31" s="30">
        <f t="shared" si="0"/>
        <v>3190.9</v>
      </c>
    </row>
    <row r="32" spans="1:16" s="7" customFormat="1" x14ac:dyDescent="0.2"/>
    <row r="33" s="7" customFormat="1" x14ac:dyDescent="0.2"/>
    <row r="34" s="7" customFormat="1" x14ac:dyDescent="0.2"/>
    <row r="35" s="7" customFormat="1" x14ac:dyDescent="0.2"/>
    <row r="36" s="7" customFormat="1" x14ac:dyDescent="0.2"/>
    <row r="37" s="7" customFormat="1" x14ac:dyDescent="0.2"/>
    <row r="38" s="7" customFormat="1" x14ac:dyDescent="0.2"/>
    <row r="39" s="7" customFormat="1" x14ac:dyDescent="0.2"/>
    <row r="40" s="7" customFormat="1" x14ac:dyDescent="0.2"/>
    <row r="41" s="7" customFormat="1" x14ac:dyDescent="0.2"/>
    <row r="42" s="7" customFormat="1" x14ac:dyDescent="0.2"/>
    <row r="43" s="7" customFormat="1" x14ac:dyDescent="0.2"/>
    <row r="44" s="7" customFormat="1" x14ac:dyDescent="0.2"/>
  </sheetData>
  <mergeCells count="42">
    <mergeCell ref="B31:D31"/>
    <mergeCell ref="N9:O9"/>
    <mergeCell ref="B11:D11"/>
    <mergeCell ref="B21:B22"/>
    <mergeCell ref="B23:B24"/>
    <mergeCell ref="B25:B30"/>
    <mergeCell ref="C25:D25"/>
    <mergeCell ref="C26:D26"/>
    <mergeCell ref="C27:D27"/>
    <mergeCell ref="C28:D28"/>
    <mergeCell ref="C29:D29"/>
    <mergeCell ref="C30:D30"/>
    <mergeCell ref="M12:N12"/>
    <mergeCell ref="O12:P12"/>
    <mergeCell ref="P13:P15"/>
    <mergeCell ref="I14:I15"/>
    <mergeCell ref="B16:D16"/>
    <mergeCell ref="B17:B20"/>
    <mergeCell ref="C17:C18"/>
    <mergeCell ref="C19:C20"/>
    <mergeCell ref="E13:E15"/>
    <mergeCell ref="M13:M15"/>
    <mergeCell ref="N13:N15"/>
    <mergeCell ref="O13:O15"/>
    <mergeCell ref="B6:L6"/>
    <mergeCell ref="B7:L7"/>
    <mergeCell ref="H8:L8"/>
    <mergeCell ref="J14:L14"/>
    <mergeCell ref="F13:F15"/>
    <mergeCell ref="G13:G15"/>
    <mergeCell ref="H13:H15"/>
    <mergeCell ref="I13:L13"/>
    <mergeCell ref="A12:A15"/>
    <mergeCell ref="B12:D15"/>
    <mergeCell ref="E12:F12"/>
    <mergeCell ref="G12:L12"/>
    <mergeCell ref="H4:L4"/>
    <mergeCell ref="N1:P1"/>
    <mergeCell ref="B2:L2"/>
    <mergeCell ref="N2:P2"/>
    <mergeCell ref="B3:L3"/>
    <mergeCell ref="N3:P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abSelected="1" topLeftCell="A13" workbookViewId="0">
      <selection activeCell="Y22" sqref="Y22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90" t="s">
        <v>0</v>
      </c>
      <c r="O1" s="90"/>
      <c r="P1" s="90"/>
    </row>
    <row r="2" spans="1:17" s="1" customFormat="1" ht="12.75" x14ac:dyDescent="0.2"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3"/>
      <c r="N2" s="91" t="s">
        <v>1</v>
      </c>
      <c r="O2" s="91"/>
      <c r="P2" s="91"/>
    </row>
    <row r="3" spans="1:17" s="1" customFormat="1" ht="12.75" x14ac:dyDescent="0.2"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2"/>
      <c r="N3" s="72" t="s">
        <v>2</v>
      </c>
      <c r="O3" s="72"/>
      <c r="P3" s="72"/>
    </row>
    <row r="4" spans="1:17" s="1" customFormat="1" ht="12.75" x14ac:dyDescent="0.2">
      <c r="H4" s="71"/>
      <c r="I4" s="71"/>
      <c r="J4" s="71"/>
      <c r="K4" s="71"/>
      <c r="L4" s="71"/>
    </row>
    <row r="5" spans="1:17" s="1" customFormat="1" ht="12.75" x14ac:dyDescent="0.2">
      <c r="N5" s="1" t="s">
        <v>3</v>
      </c>
    </row>
    <row r="6" spans="1:17" s="1" customFormat="1" ht="12.75" x14ac:dyDescent="0.2">
      <c r="B6" s="70" t="s">
        <v>4</v>
      </c>
      <c r="C6" s="70"/>
      <c r="D6" s="70"/>
      <c r="E6" s="70"/>
      <c r="F6" s="70"/>
      <c r="G6" s="70"/>
      <c r="H6" s="70"/>
      <c r="I6" s="70"/>
      <c r="J6" s="70"/>
      <c r="K6" s="70"/>
      <c r="L6" s="70"/>
    </row>
    <row r="7" spans="1:17" s="1" customFormat="1" ht="12.75" x14ac:dyDescent="0.2">
      <c r="B7" s="70" t="s">
        <v>5</v>
      </c>
      <c r="C7" s="70"/>
      <c r="D7" s="70"/>
      <c r="E7" s="70"/>
      <c r="F7" s="70"/>
      <c r="G7" s="70"/>
      <c r="H7" s="70"/>
      <c r="I7" s="70"/>
      <c r="J7" s="70"/>
      <c r="K7" s="70"/>
      <c r="L7" s="70"/>
    </row>
    <row r="8" spans="1:17" s="1" customFormat="1" ht="12.75" x14ac:dyDescent="0.2">
      <c r="H8" s="71" t="s">
        <v>6</v>
      </c>
      <c r="I8" s="71"/>
      <c r="J8" s="71"/>
      <c r="K8" s="71"/>
      <c r="L8" s="71"/>
    </row>
    <row r="9" spans="1:17" s="1" customFormat="1" ht="12.75" x14ac:dyDescent="0.2">
      <c r="H9" s="24"/>
      <c r="I9" s="24"/>
      <c r="J9" s="24"/>
      <c r="K9" s="24"/>
      <c r="L9" s="24"/>
    </row>
    <row r="10" spans="1:17" s="1" customFormat="1" ht="12.75" x14ac:dyDescent="0.2">
      <c r="B10" s="72"/>
      <c r="C10" s="72"/>
      <c r="D10" s="72"/>
      <c r="N10" s="73" t="s">
        <v>43</v>
      </c>
      <c r="O10" s="73"/>
    </row>
    <row r="11" spans="1:17" s="7" customFormat="1" ht="16.5" customHeight="1" thickBot="1" x14ac:dyDescent="0.25">
      <c r="A11" s="5"/>
      <c r="B11" s="99" t="s">
        <v>42</v>
      </c>
      <c r="C11" s="99"/>
      <c r="D11" s="5"/>
      <c r="E11" s="5"/>
      <c r="F11" s="5"/>
      <c r="G11" s="6"/>
      <c r="H11" s="6"/>
      <c r="I11" s="6"/>
      <c r="J11" s="6"/>
      <c r="K11" s="6"/>
      <c r="L11" s="6"/>
      <c r="M11" s="6"/>
    </row>
    <row r="12" spans="1:17" s="1" customFormat="1" ht="46.5" customHeight="1" thickBot="1" x14ac:dyDescent="0.25">
      <c r="A12" s="74" t="s">
        <v>7</v>
      </c>
      <c r="B12" s="77" t="s">
        <v>8</v>
      </c>
      <c r="C12" s="78"/>
      <c r="D12" s="79"/>
      <c r="E12" s="86" t="s">
        <v>9</v>
      </c>
      <c r="F12" s="87"/>
      <c r="G12" s="86" t="s">
        <v>10</v>
      </c>
      <c r="H12" s="88"/>
      <c r="I12" s="88"/>
      <c r="J12" s="88"/>
      <c r="K12" s="88"/>
      <c r="L12" s="89"/>
      <c r="M12" s="50" t="s">
        <v>36</v>
      </c>
      <c r="N12" s="51"/>
      <c r="O12" s="50" t="s">
        <v>11</v>
      </c>
      <c r="P12" s="51"/>
    </row>
    <row r="13" spans="1:17" s="1" customFormat="1" ht="12.75" x14ac:dyDescent="0.2">
      <c r="A13" s="75"/>
      <c r="B13" s="80"/>
      <c r="C13" s="81"/>
      <c r="D13" s="82"/>
      <c r="E13" s="52" t="s">
        <v>12</v>
      </c>
      <c r="F13" s="55" t="s">
        <v>13</v>
      </c>
      <c r="G13" s="53" t="s">
        <v>12</v>
      </c>
      <c r="H13" s="58" t="s">
        <v>13</v>
      </c>
      <c r="I13" s="61" t="s">
        <v>14</v>
      </c>
      <c r="J13" s="62"/>
      <c r="K13" s="62"/>
      <c r="L13" s="62"/>
      <c r="M13" s="63" t="s">
        <v>12</v>
      </c>
      <c r="N13" s="66" t="s">
        <v>13</v>
      </c>
      <c r="O13" s="63" t="s">
        <v>12</v>
      </c>
      <c r="P13" s="66" t="s">
        <v>15</v>
      </c>
      <c r="Q13" s="8"/>
    </row>
    <row r="14" spans="1:17" s="1" customFormat="1" ht="12.75" x14ac:dyDescent="0.2">
      <c r="A14" s="75"/>
      <c r="B14" s="80"/>
      <c r="C14" s="81"/>
      <c r="D14" s="82"/>
      <c r="E14" s="53"/>
      <c r="F14" s="56"/>
      <c r="G14" s="53"/>
      <c r="H14" s="59"/>
      <c r="I14" s="67" t="s">
        <v>16</v>
      </c>
      <c r="J14" s="69" t="s">
        <v>17</v>
      </c>
      <c r="K14" s="69"/>
      <c r="L14" s="69"/>
      <c r="M14" s="64"/>
      <c r="N14" s="56"/>
      <c r="O14" s="64"/>
      <c r="P14" s="56"/>
      <c r="Q14" s="8"/>
    </row>
    <row r="15" spans="1:17" s="12" customFormat="1" ht="84.75" thickBot="1" x14ac:dyDescent="0.25">
      <c r="A15" s="76"/>
      <c r="B15" s="83"/>
      <c r="C15" s="84"/>
      <c r="D15" s="85"/>
      <c r="E15" s="54"/>
      <c r="F15" s="57"/>
      <c r="G15" s="54"/>
      <c r="H15" s="60"/>
      <c r="I15" s="68"/>
      <c r="J15" s="23" t="s">
        <v>18</v>
      </c>
      <c r="K15" s="23" t="s">
        <v>19</v>
      </c>
      <c r="L15" s="10" t="s">
        <v>20</v>
      </c>
      <c r="M15" s="65"/>
      <c r="N15" s="57"/>
      <c r="O15" s="65"/>
      <c r="P15" s="57"/>
      <c r="Q15" s="11"/>
    </row>
    <row r="16" spans="1:17" s="14" customFormat="1" ht="12.75" x14ac:dyDescent="0.25">
      <c r="A16" s="13"/>
      <c r="B16" s="36">
        <v>1</v>
      </c>
      <c r="C16" s="37"/>
      <c r="D16" s="38"/>
      <c r="E16" s="13">
        <v>2</v>
      </c>
      <c r="F16" s="13">
        <v>3</v>
      </c>
      <c r="G16" s="13">
        <v>4</v>
      </c>
      <c r="H16" s="13">
        <v>5</v>
      </c>
      <c r="I16" s="13">
        <v>6</v>
      </c>
      <c r="J16" s="13">
        <v>7</v>
      </c>
      <c r="K16" s="13">
        <v>8</v>
      </c>
      <c r="L16" s="13">
        <v>9</v>
      </c>
      <c r="M16" s="13">
        <v>10</v>
      </c>
      <c r="N16" s="13">
        <v>11</v>
      </c>
      <c r="O16" s="13">
        <v>12</v>
      </c>
      <c r="P16" s="13">
        <v>13</v>
      </c>
    </row>
    <row r="17" spans="1:16" s="1" customFormat="1" ht="12.75" x14ac:dyDescent="0.2">
      <c r="A17" s="15">
        <v>1</v>
      </c>
      <c r="B17" s="39" t="s">
        <v>21</v>
      </c>
      <c r="C17" s="40" t="s">
        <v>22</v>
      </c>
      <c r="D17" s="16" t="s">
        <v>23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</row>
    <row r="18" spans="1:16" s="1" customFormat="1" ht="25.5" x14ac:dyDescent="0.2">
      <c r="A18" s="15">
        <v>2</v>
      </c>
      <c r="B18" s="39"/>
      <c r="C18" s="40"/>
      <c r="D18" s="22" t="s">
        <v>24</v>
      </c>
      <c r="E18" s="15">
        <v>2</v>
      </c>
      <c r="F18" s="15">
        <v>21.5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2</v>
      </c>
      <c r="N18" s="15">
        <v>21.5</v>
      </c>
      <c r="O18" s="15">
        <v>0</v>
      </c>
      <c r="P18" s="15">
        <v>0</v>
      </c>
    </row>
    <row r="19" spans="1:16" s="1" customFormat="1" ht="12.75" x14ac:dyDescent="0.2">
      <c r="A19" s="15">
        <v>3</v>
      </c>
      <c r="B19" s="39"/>
      <c r="C19" s="40" t="s">
        <v>25</v>
      </c>
      <c r="D19" s="16" t="s">
        <v>23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</row>
    <row r="20" spans="1:16" s="1" customFormat="1" ht="25.5" x14ac:dyDescent="0.2">
      <c r="A20" s="15">
        <v>4</v>
      </c>
      <c r="B20" s="39"/>
      <c r="C20" s="40"/>
      <c r="D20" s="22" t="s">
        <v>24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1</v>
      </c>
      <c r="P20" s="15">
        <v>15.68</v>
      </c>
    </row>
    <row r="21" spans="1:16" s="1" customFormat="1" ht="28.5" customHeight="1" x14ac:dyDescent="0.2">
      <c r="A21" s="15">
        <v>5</v>
      </c>
      <c r="B21" s="44" t="s">
        <v>26</v>
      </c>
      <c r="C21" s="18" t="s">
        <v>22</v>
      </c>
      <c r="D21" s="22" t="s">
        <v>24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1</v>
      </c>
      <c r="P21" s="15">
        <v>25</v>
      </c>
    </row>
    <row r="22" spans="1:16" s="1" customFormat="1" ht="30.75" customHeight="1" x14ac:dyDescent="0.2">
      <c r="A22" s="15">
        <v>6</v>
      </c>
      <c r="B22" s="45"/>
      <c r="C22" s="19" t="s">
        <v>25</v>
      </c>
      <c r="D22" s="22" t="s">
        <v>24</v>
      </c>
      <c r="E22" s="15">
        <v>1</v>
      </c>
      <c r="F22" s="15">
        <v>24.38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1</v>
      </c>
      <c r="N22" s="15">
        <v>24.38</v>
      </c>
      <c r="O22" s="15">
        <v>1</v>
      </c>
      <c r="P22" s="15">
        <v>25.6</v>
      </c>
    </row>
    <row r="23" spans="1:16" s="1" customFormat="1" ht="27.75" customHeight="1" x14ac:dyDescent="0.2">
      <c r="A23" s="15">
        <v>7</v>
      </c>
      <c r="B23" s="44" t="s">
        <v>27</v>
      </c>
      <c r="C23" s="18" t="s">
        <v>22</v>
      </c>
      <c r="D23" s="22" t="s">
        <v>24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</row>
    <row r="24" spans="1:16" s="1" customFormat="1" ht="27" customHeight="1" x14ac:dyDescent="0.2">
      <c r="A24" s="15">
        <v>8</v>
      </c>
      <c r="B24" s="45"/>
      <c r="C24" s="19" t="s">
        <v>25</v>
      </c>
      <c r="D24" s="22" t="s">
        <v>24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</row>
    <row r="25" spans="1:16" s="1" customFormat="1" ht="37.5" customHeight="1" x14ac:dyDescent="0.2">
      <c r="A25" s="15">
        <v>9</v>
      </c>
      <c r="B25" s="39" t="s">
        <v>28</v>
      </c>
      <c r="C25" s="46" t="s">
        <v>29</v>
      </c>
      <c r="D25" s="47"/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1</v>
      </c>
      <c r="P25" s="15">
        <v>656</v>
      </c>
    </row>
    <row r="26" spans="1:16" s="1" customFormat="1" ht="16.5" customHeight="1" x14ac:dyDescent="0.2">
      <c r="A26" s="15">
        <v>10</v>
      </c>
      <c r="B26" s="39"/>
      <c r="C26" s="46" t="s">
        <v>30</v>
      </c>
      <c r="D26" s="48"/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</row>
    <row r="27" spans="1:16" s="1" customFormat="1" ht="39" customHeight="1" x14ac:dyDescent="0.2">
      <c r="A27" s="15">
        <v>11</v>
      </c>
      <c r="B27" s="39"/>
      <c r="C27" s="49" t="s">
        <v>31</v>
      </c>
      <c r="D27" s="49"/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</row>
    <row r="28" spans="1:16" s="1" customFormat="1" ht="20.25" customHeight="1" x14ac:dyDescent="0.2">
      <c r="A28" s="15">
        <v>12</v>
      </c>
      <c r="B28" s="39"/>
      <c r="C28" s="49" t="s">
        <v>32</v>
      </c>
      <c r="D28" s="49"/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</row>
    <row r="29" spans="1:16" s="1" customFormat="1" ht="41.25" customHeight="1" x14ac:dyDescent="0.2">
      <c r="A29" s="15">
        <v>13</v>
      </c>
      <c r="B29" s="39"/>
      <c r="C29" s="49" t="s">
        <v>33</v>
      </c>
      <c r="D29" s="49"/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</row>
    <row r="30" spans="1:16" s="1" customFormat="1" ht="46.5" customHeight="1" x14ac:dyDescent="0.2">
      <c r="A30" s="15">
        <v>14</v>
      </c>
      <c r="B30" s="39"/>
      <c r="C30" s="49" t="s">
        <v>34</v>
      </c>
      <c r="D30" s="49"/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</row>
    <row r="31" spans="1:16" s="1" customFormat="1" ht="12.75" x14ac:dyDescent="0.2">
      <c r="A31" s="15">
        <v>15</v>
      </c>
      <c r="B31" s="41" t="s">
        <v>35</v>
      </c>
      <c r="C31" s="42"/>
      <c r="D31" s="43"/>
      <c r="E31" s="21">
        <f>SUM(E17:E30)</f>
        <v>3</v>
      </c>
      <c r="F31" s="21">
        <f>SUM(F17:F30)</f>
        <v>45.879999999999995</v>
      </c>
      <c r="G31" s="21">
        <f>SUM(G17:G30)</f>
        <v>0</v>
      </c>
      <c r="H31" s="21">
        <f>SUM(H17:H30)</f>
        <v>0</v>
      </c>
      <c r="I31" s="21">
        <v>0</v>
      </c>
      <c r="J31" s="21">
        <v>0</v>
      </c>
      <c r="K31" s="21">
        <v>0</v>
      </c>
      <c r="L31" s="21">
        <v>0</v>
      </c>
      <c r="M31" s="21">
        <f>SUM(M17:M30)</f>
        <v>3</v>
      </c>
      <c r="N31" s="21">
        <f>SUM(N17:N30)</f>
        <v>45.879999999999995</v>
      </c>
      <c r="O31" s="21">
        <f>SUM(O17:O30)</f>
        <v>4</v>
      </c>
      <c r="P31" s="21">
        <f>SUM(P17:P30)</f>
        <v>722.28</v>
      </c>
    </row>
    <row r="32" spans="1:16" s="7" customFormat="1" x14ac:dyDescent="0.2"/>
    <row r="33" s="7" customFormat="1" x14ac:dyDescent="0.2"/>
    <row r="34" s="7" customFormat="1" x14ac:dyDescent="0.2"/>
    <row r="35" s="7" customFormat="1" x14ac:dyDescent="0.2"/>
    <row r="36" s="7" customFormat="1" x14ac:dyDescent="0.2"/>
    <row r="37" s="7" customFormat="1" x14ac:dyDescent="0.2"/>
    <row r="38" s="7" customFormat="1" x14ac:dyDescent="0.2"/>
    <row r="39" s="7" customFormat="1" x14ac:dyDescent="0.2"/>
    <row r="40" s="7" customFormat="1" x14ac:dyDescent="0.2"/>
    <row r="41" s="7" customFormat="1" x14ac:dyDescent="0.2"/>
    <row r="42" s="7" customFormat="1" x14ac:dyDescent="0.2"/>
    <row r="43" s="7" customFormat="1" x14ac:dyDescent="0.2"/>
    <row r="44" s="7" customFormat="1" x14ac:dyDescent="0.2"/>
  </sheetData>
  <mergeCells count="43">
    <mergeCell ref="H4:L4"/>
    <mergeCell ref="N1:P1"/>
    <mergeCell ref="B2:L2"/>
    <mergeCell ref="N2:P2"/>
    <mergeCell ref="B3:L3"/>
    <mergeCell ref="N3:P3"/>
    <mergeCell ref="A12:A15"/>
    <mergeCell ref="B12:D15"/>
    <mergeCell ref="E12:F12"/>
    <mergeCell ref="G12:L12"/>
    <mergeCell ref="M12:N12"/>
    <mergeCell ref="B6:L6"/>
    <mergeCell ref="B7:L7"/>
    <mergeCell ref="H8:L8"/>
    <mergeCell ref="B10:D10"/>
    <mergeCell ref="N10:O10"/>
    <mergeCell ref="O12:P12"/>
    <mergeCell ref="E13:E15"/>
    <mergeCell ref="F13:F15"/>
    <mergeCell ref="G13:G15"/>
    <mergeCell ref="H13:H15"/>
    <mergeCell ref="I13:L13"/>
    <mergeCell ref="M13:M15"/>
    <mergeCell ref="N13:N15"/>
    <mergeCell ref="O13:O15"/>
    <mergeCell ref="P13:P15"/>
    <mergeCell ref="I14:I15"/>
    <mergeCell ref="J14:L14"/>
    <mergeCell ref="B31:D31"/>
    <mergeCell ref="B21:B22"/>
    <mergeCell ref="B23:B24"/>
    <mergeCell ref="B25:B30"/>
    <mergeCell ref="C25:D25"/>
    <mergeCell ref="C26:D26"/>
    <mergeCell ref="C27:D27"/>
    <mergeCell ref="C28:D28"/>
    <mergeCell ref="C29:D29"/>
    <mergeCell ref="C30:D30"/>
    <mergeCell ref="B11:C11"/>
    <mergeCell ref="B16:D16"/>
    <mergeCell ref="B17:B20"/>
    <mergeCell ref="C17:C18"/>
    <mergeCell ref="C19:C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Тюменский филиал</vt:lpstr>
      <vt:lpstr>филиал в ХМАО - Югре</vt:lpstr>
      <vt:lpstr>филиал в ЯНАО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2019-12-10T07:52:00Z</dcterms:modified>
  <cp:contentStatus>Окончательное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