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27F" lockStructure="1"/>
  <bookViews>
    <workbookView xWindow="0" yWindow="0" windowWidth="28800" windowHeight="12300"/>
  </bookViews>
  <sheets>
    <sheet name="Тюменский филиал" sheetId="1" r:id="rId1"/>
    <sheet name="филиал в ХМАО - Югре" sheetId="2" r:id="rId2"/>
    <sheet name="филиал в 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7" i="1" l="1"/>
  <c r="P25" i="1"/>
  <c r="P24" i="1"/>
  <c r="P22" i="1"/>
  <c r="P20" i="1"/>
  <c r="P19" i="1"/>
  <c r="P18" i="1"/>
  <c r="P17" i="1"/>
  <c r="O24" i="1"/>
  <c r="O22" i="1"/>
  <c r="O20" i="1"/>
  <c r="O19" i="1"/>
  <c r="O18" i="1"/>
  <c r="O17" i="1"/>
  <c r="N22" i="1"/>
  <c r="N21" i="1"/>
  <c r="N20" i="1"/>
  <c r="N19" i="1"/>
  <c r="N18" i="1"/>
  <c r="N17" i="1"/>
  <c r="M24" i="1"/>
  <c r="M22" i="1"/>
  <c r="M21" i="1"/>
  <c r="M20" i="1"/>
  <c r="M19" i="1"/>
  <c r="M18" i="1"/>
  <c r="E23" i="1"/>
  <c r="F25" i="1"/>
  <c r="F24" i="1"/>
  <c r="F23" i="1"/>
  <c r="F22" i="1"/>
  <c r="F21" i="1"/>
  <c r="F20" i="1"/>
  <c r="F19" i="1"/>
  <c r="F18" i="1"/>
  <c r="F17" i="1"/>
  <c r="E27" i="1"/>
  <c r="E25" i="1"/>
  <c r="E24" i="1"/>
  <c r="E22" i="1"/>
  <c r="E21" i="1"/>
  <c r="E19" i="1"/>
  <c r="E18" i="1"/>
  <c r="E17" i="1"/>
  <c r="P31" i="3" l="1"/>
  <c r="O31" i="3"/>
  <c r="N31" i="3"/>
  <c r="M31" i="3"/>
  <c r="H31" i="3"/>
  <c r="G31" i="3"/>
  <c r="E31" i="3"/>
  <c r="F31" i="3"/>
  <c r="E31" i="2" l="1"/>
  <c r="F31" i="2"/>
  <c r="P31" i="2"/>
  <c r="O31" i="2"/>
  <c r="M31" i="2"/>
  <c r="L31" i="2"/>
  <c r="K31" i="2"/>
  <c r="J31" i="2"/>
  <c r="I31" i="2"/>
  <c r="H31" i="2"/>
  <c r="G31" i="2"/>
  <c r="N31" i="2"/>
  <c r="P31" i="1" l="1"/>
  <c r="O31" i="1"/>
  <c r="N31" i="1"/>
  <c r="M31" i="1"/>
  <c r="H31" i="1"/>
  <c r="G31" i="1"/>
  <c r="F31" i="1"/>
  <c r="E31" i="1"/>
</calcChain>
</file>

<file path=xl/sharedStrings.xml><?xml version="1.0" encoding="utf-8"?>
<sst xmlns="http://schemas.openxmlformats.org/spreadsheetml/2006/main" count="161" uniqueCount="44">
  <si>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</si>
  <si>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</si>
  <si>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</si>
  <si>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</si>
  <si>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</si>
  <si>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sz val="10"/>
        <color theme="1"/>
        <rFont val="Arial"/>
        <family val="2"/>
        <charset val="204"/>
      </rPr>
      <t>АО</t>
    </r>
    <r>
      <rPr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</si>
  <si>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</si>
  <si>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</si>
  <si>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</si>
  <si>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</si>
  <si>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</si>
  <si>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</si>
  <si>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</si>
  <si>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</si>
  <si>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</si>
  <si>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</si>
  <si>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</si>
  <si>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</si>
  <si>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</si>
  <si>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</si>
  <si>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газоарспределения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</si>
  <si>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</si>
  <si>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</si>
  <si>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</si>
  <si>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</si>
  <si>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</si>
  <si>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</si>
  <si>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</si>
  <si>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</si>
  <si>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</si>
  <si>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</si>
  <si>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</si>
  <si>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</si>
  <si>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</si>
  <si>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прокладка газопроводов длиной более 30 м и диаметром более 158 мм бестраншейным способом</t>
  </si>
  <si>
    <t>итого:</t>
  </si>
  <si>
    <t>количество заключенных договоров</t>
  </si>
  <si>
    <t>плата 78086,00</t>
  </si>
  <si>
    <t>(технологическом присоединении) к газораспределительным сетям АО "Газпром газораспределение Север"</t>
  </si>
  <si>
    <t>филиал в ХМАО-Югре</t>
  </si>
  <si>
    <t>Тюменский филиал</t>
  </si>
  <si>
    <t>Филиал в ЯНАО</t>
  </si>
  <si>
    <t>ноябрь 2019</t>
  </si>
  <si>
    <t>декабрь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</si>
</sst>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/>
    <xf numFmtId="0" fontId="3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5" fillId="0" borderId="0" xfId="0" applyFont="1"/>
    <xf numFmtId="0" fontId="1" fillId="0" borderId="0" xfId="0" applyFont="1" applyBorder="1"/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/>
    <xf numFmtId="0" fontId="1" fillId="0" borderId="2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vertical="top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0" xfId="0" applyFont="1"/>
    <xf numFmtId="1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" fontId="2" fillId="0" borderId="37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 textRotation="90"/>
    </xf>
    <xf numFmtId="0" fontId="6" fillId="0" borderId="24" xfId="0" applyFont="1" applyBorder="1" applyAlignment="1">
      <alignment horizontal="center" vertical="center" textRotation="90"/>
    </xf>
    <xf numFmtId="0" fontId="6" fillId="0" borderId="15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center" vertical="center" textRotation="90"/>
    </xf>
    <xf numFmtId="0" fontId="6" fillId="0" borderId="19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textRotation="90"/>
    </xf>
    <xf numFmtId="0" fontId="1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1" fillId="0" borderId="21" xfId="0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17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tabSelected="1" topLeftCell="A22" workbookViewId="0">
      <selection activeCell="P31" sqref="P3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7" t="s">
        <v>0</v>
      </c>
      <c r="O1" s="37"/>
      <c r="P1" s="37"/>
    </row>
    <row r="2" spans="1:17" s="1" customFormat="1" ht="12.75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  <c r="N2" s="39" t="s">
        <v>1</v>
      </c>
      <c r="O2" s="39"/>
      <c r="P2" s="39"/>
    </row>
    <row r="3" spans="1:17" s="1" customFormat="1" ht="12.75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  <c r="N3" s="40" t="s">
        <v>2</v>
      </c>
      <c r="O3" s="40"/>
      <c r="P3" s="40"/>
    </row>
    <row r="4" spans="1:17" s="1" customFormat="1" ht="12.75" x14ac:dyDescent="0.2">
      <c r="H4" s="36"/>
      <c r="I4" s="36"/>
      <c r="J4" s="36"/>
      <c r="K4" s="36"/>
      <c r="L4" s="36"/>
    </row>
    <row r="5" spans="1:17" s="1" customFormat="1" ht="12.75" x14ac:dyDescent="0.2">
      <c r="N5" s="1" t="s">
        <v>3</v>
      </c>
    </row>
    <row r="6" spans="1:17" s="1" customFormat="1" ht="12.75" x14ac:dyDescent="0.2"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7" s="1" customFormat="1" ht="12.75" x14ac:dyDescent="0.2">
      <c r="B7" s="38" t="s">
        <v>5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7" s="1" customFormat="1" ht="12.75" x14ac:dyDescent="0.2">
      <c r="H8" s="36" t="s">
        <v>6</v>
      </c>
      <c r="I8" s="36"/>
      <c r="J8" s="36"/>
      <c r="K8" s="36"/>
      <c r="L8" s="36"/>
    </row>
    <row r="9" spans="1:17" s="1" customFormat="1" ht="12.75" x14ac:dyDescent="0.2">
      <c r="H9" s="4"/>
      <c r="I9" s="4"/>
      <c r="J9" s="4"/>
      <c r="K9" s="4"/>
      <c r="L9" s="4"/>
    </row>
    <row r="10" spans="1:17" s="1" customFormat="1" ht="12.75" x14ac:dyDescent="0.2">
      <c r="B10" s="40"/>
      <c r="C10" s="40"/>
      <c r="D10" s="40"/>
      <c r="N10" s="59" t="s">
        <v>42</v>
      </c>
      <c r="O10" s="59"/>
    </row>
    <row r="11" spans="1:17" s="7" customFormat="1" ht="16.5" customHeight="1" thickBot="1" x14ac:dyDescent="0.25">
      <c r="A11" s="5"/>
      <c r="B11" s="35" t="s">
        <v>40</v>
      </c>
      <c r="C11" s="35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5.75" customHeight="1" thickBot="1" x14ac:dyDescent="0.25">
      <c r="A12" s="41" t="s">
        <v>7</v>
      </c>
      <c r="B12" s="44" t="s">
        <v>8</v>
      </c>
      <c r="C12" s="45"/>
      <c r="D12" s="46"/>
      <c r="E12" s="53" t="s">
        <v>9</v>
      </c>
      <c r="F12" s="54"/>
      <c r="G12" s="53" t="s">
        <v>10</v>
      </c>
      <c r="H12" s="55"/>
      <c r="I12" s="55"/>
      <c r="J12" s="55"/>
      <c r="K12" s="55"/>
      <c r="L12" s="56"/>
      <c r="M12" s="57" t="s">
        <v>36</v>
      </c>
      <c r="N12" s="58"/>
      <c r="O12" s="57" t="s">
        <v>11</v>
      </c>
      <c r="P12" s="58"/>
    </row>
    <row r="13" spans="1:17" s="1" customFormat="1" ht="12.75" x14ac:dyDescent="0.2">
      <c r="A13" s="42"/>
      <c r="B13" s="47"/>
      <c r="C13" s="48"/>
      <c r="D13" s="49"/>
      <c r="E13" s="60" t="s">
        <v>12</v>
      </c>
      <c r="F13" s="63" t="s">
        <v>13</v>
      </c>
      <c r="G13" s="61" t="s">
        <v>12</v>
      </c>
      <c r="H13" s="66" t="s">
        <v>13</v>
      </c>
      <c r="I13" s="69" t="s">
        <v>14</v>
      </c>
      <c r="J13" s="70"/>
      <c r="K13" s="70"/>
      <c r="L13" s="70"/>
      <c r="M13" s="71" t="s">
        <v>12</v>
      </c>
      <c r="N13" s="74" t="s">
        <v>13</v>
      </c>
      <c r="O13" s="71" t="s">
        <v>12</v>
      </c>
      <c r="P13" s="74" t="s">
        <v>15</v>
      </c>
      <c r="Q13" s="8"/>
    </row>
    <row r="14" spans="1:17" s="1" customFormat="1" ht="12.75" x14ac:dyDescent="0.2">
      <c r="A14" s="42"/>
      <c r="B14" s="47"/>
      <c r="C14" s="48"/>
      <c r="D14" s="49"/>
      <c r="E14" s="61"/>
      <c r="F14" s="64"/>
      <c r="G14" s="61"/>
      <c r="H14" s="67"/>
      <c r="I14" s="75" t="s">
        <v>16</v>
      </c>
      <c r="J14" s="77" t="s">
        <v>17</v>
      </c>
      <c r="K14" s="77"/>
      <c r="L14" s="77"/>
      <c r="M14" s="72"/>
      <c r="N14" s="64"/>
      <c r="O14" s="72"/>
      <c r="P14" s="64"/>
      <c r="Q14" s="8"/>
    </row>
    <row r="15" spans="1:17" s="12" customFormat="1" ht="84.75" thickBot="1" x14ac:dyDescent="0.25">
      <c r="A15" s="43"/>
      <c r="B15" s="50"/>
      <c r="C15" s="51"/>
      <c r="D15" s="52"/>
      <c r="E15" s="62"/>
      <c r="F15" s="65"/>
      <c r="G15" s="62"/>
      <c r="H15" s="68"/>
      <c r="I15" s="76"/>
      <c r="J15" s="9" t="s">
        <v>18</v>
      </c>
      <c r="K15" s="9" t="s">
        <v>19</v>
      </c>
      <c r="L15" s="10" t="s">
        <v>20</v>
      </c>
      <c r="M15" s="73"/>
      <c r="N15" s="65"/>
      <c r="O15" s="73"/>
      <c r="P15" s="65"/>
      <c r="Q15" s="11"/>
    </row>
    <row r="16" spans="1:17" s="14" customFormat="1" ht="12.75" x14ac:dyDescent="0.25">
      <c r="A16" s="13"/>
      <c r="B16" s="78">
        <v>1</v>
      </c>
      <c r="C16" s="79"/>
      <c r="D16" s="80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81" t="s">
        <v>21</v>
      </c>
      <c r="C17" s="82" t="s">
        <v>22</v>
      </c>
      <c r="D17" s="16" t="s">
        <v>23</v>
      </c>
      <c r="E17" s="15">
        <f>37+5+8+12</f>
        <v>62</v>
      </c>
      <c r="F17" s="15">
        <f>233.72+20.004+28.13+40.69</f>
        <v>322.54399999999998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f>46+1+4+12</f>
        <v>63</v>
      </c>
      <c r="N17" s="15">
        <f>230+3.924+14+40.69</f>
        <v>288.61400000000003</v>
      </c>
      <c r="O17" s="15">
        <f>8+19+10</f>
        <v>37</v>
      </c>
      <c r="P17" s="15">
        <f>29.72+66.5+35.68</f>
        <v>131.9</v>
      </c>
    </row>
    <row r="18" spans="1:16" s="1" customFormat="1" ht="25.5" x14ac:dyDescent="0.2">
      <c r="A18" s="15">
        <v>2</v>
      </c>
      <c r="B18" s="81"/>
      <c r="C18" s="82"/>
      <c r="D18" s="17" t="s">
        <v>24</v>
      </c>
      <c r="E18" s="15">
        <f>105+25+14+92</f>
        <v>236</v>
      </c>
      <c r="F18" s="15">
        <f>552.45+95.539+45.4+283.12</f>
        <v>976.50900000000001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f>109+22+55+92</f>
        <v>278</v>
      </c>
      <c r="N18" s="15">
        <f>561.58+88.928+96.39+283.12</f>
        <v>1030.018</v>
      </c>
      <c r="O18" s="15">
        <f>55+48+99</f>
        <v>202</v>
      </c>
      <c r="P18" s="15">
        <f>184.583+169.9+339.65</f>
        <v>694.13300000000004</v>
      </c>
    </row>
    <row r="19" spans="1:16" s="1" customFormat="1" ht="12.75" x14ac:dyDescent="0.2">
      <c r="A19" s="15">
        <v>3</v>
      </c>
      <c r="B19" s="81"/>
      <c r="C19" s="82" t="s">
        <v>25</v>
      </c>
      <c r="D19" s="16" t="s">
        <v>23</v>
      </c>
      <c r="E19" s="15">
        <f>3+1</f>
        <v>4</v>
      </c>
      <c r="F19" s="15">
        <f>30.44+2.3</f>
        <v>32.74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f>1+1</f>
        <v>2</v>
      </c>
      <c r="N19" s="15">
        <f>5+14.9</f>
        <v>19.899999999999999</v>
      </c>
      <c r="O19" s="15">
        <f>1+1</f>
        <v>2</v>
      </c>
      <c r="P19" s="15">
        <f>4.84+3.66</f>
        <v>8.5</v>
      </c>
    </row>
    <row r="20" spans="1:16" s="1" customFormat="1" ht="25.5" x14ac:dyDescent="0.2">
      <c r="A20" s="15">
        <v>4</v>
      </c>
      <c r="B20" s="81"/>
      <c r="C20" s="82"/>
      <c r="D20" s="17" t="s">
        <v>24</v>
      </c>
      <c r="E20" s="15">
        <v>2</v>
      </c>
      <c r="F20" s="15">
        <f>41.13</f>
        <v>41.13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f>3+2</f>
        <v>5</v>
      </c>
      <c r="N20" s="15">
        <f>5.3+41.13</f>
        <v>46.43</v>
      </c>
      <c r="O20" s="15">
        <f>13+2+6</f>
        <v>21</v>
      </c>
      <c r="P20" s="15">
        <f>25.6+26+36.73</f>
        <v>88.33</v>
      </c>
    </row>
    <row r="21" spans="1:16" s="1" customFormat="1" ht="25.5" x14ac:dyDescent="0.2">
      <c r="A21" s="15">
        <v>5</v>
      </c>
      <c r="B21" s="86" t="s">
        <v>26</v>
      </c>
      <c r="C21" s="18" t="s">
        <v>22</v>
      </c>
      <c r="D21" s="17" t="s">
        <v>24</v>
      </c>
      <c r="E21" s="15">
        <f>24+2</f>
        <v>26</v>
      </c>
      <c r="F21" s="15">
        <f>138.77+6.91</f>
        <v>145.68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f>5+1</f>
        <v>6</v>
      </c>
      <c r="N21" s="15">
        <f>43.77+3.132</f>
        <v>46.902000000000001</v>
      </c>
      <c r="O21" s="15">
        <v>0</v>
      </c>
      <c r="P21" s="15">
        <v>0</v>
      </c>
    </row>
    <row r="22" spans="1:16" s="1" customFormat="1" ht="25.5" x14ac:dyDescent="0.2">
      <c r="A22" s="15">
        <v>6</v>
      </c>
      <c r="B22" s="87"/>
      <c r="C22" s="19" t="s">
        <v>25</v>
      </c>
      <c r="D22" s="17" t="s">
        <v>24</v>
      </c>
      <c r="E22" s="15">
        <f>15+3+2+3</f>
        <v>23</v>
      </c>
      <c r="F22" s="15">
        <f>1670.77+249.69+72.95+10.41</f>
        <v>2003.8200000000002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f>1+3+1+3</f>
        <v>8</v>
      </c>
      <c r="N22" s="15">
        <f>5.4+358.2+19.5+10.41</f>
        <v>393.51</v>
      </c>
      <c r="O22" s="15">
        <f>16+3+3</f>
        <v>22</v>
      </c>
      <c r="P22" s="15">
        <f>150.23+119.54+28.19</f>
        <v>297.95999999999998</v>
      </c>
    </row>
    <row r="23" spans="1:16" s="1" customFormat="1" ht="25.5" x14ac:dyDescent="0.2">
      <c r="A23" s="15">
        <v>7</v>
      </c>
      <c r="B23" s="86" t="s">
        <v>27</v>
      </c>
      <c r="C23" s="18" t="s">
        <v>22</v>
      </c>
      <c r="D23" s="17" t="s">
        <v>24</v>
      </c>
      <c r="E23" s="15">
        <f>6+3</f>
        <v>9</v>
      </c>
      <c r="F23" s="15">
        <f>30+10.8</f>
        <v>40.799999999999997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25.5" x14ac:dyDescent="0.2">
      <c r="A24" s="15">
        <v>8</v>
      </c>
      <c r="B24" s="87"/>
      <c r="C24" s="19" t="s">
        <v>25</v>
      </c>
      <c r="D24" s="17" t="s">
        <v>24</v>
      </c>
      <c r="E24" s="15">
        <f>8+1</f>
        <v>9</v>
      </c>
      <c r="F24" s="15">
        <f>1364.14+3.07</f>
        <v>1367.21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f>1</f>
        <v>1</v>
      </c>
      <c r="N24" s="15">
        <v>11.25</v>
      </c>
      <c r="O24" s="15">
        <f>1</f>
        <v>1</v>
      </c>
      <c r="P24" s="15">
        <f>24.6</f>
        <v>24.6</v>
      </c>
    </row>
    <row r="25" spans="1:16" s="1" customFormat="1" ht="44.25" customHeight="1" x14ac:dyDescent="0.2">
      <c r="A25" s="15">
        <v>9</v>
      </c>
      <c r="B25" s="81" t="s">
        <v>28</v>
      </c>
      <c r="C25" s="88" t="s">
        <v>29</v>
      </c>
      <c r="D25" s="89"/>
      <c r="E25" s="15">
        <f>11</f>
        <v>11</v>
      </c>
      <c r="F25" s="15">
        <f>5175.78</f>
        <v>5175.78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1</v>
      </c>
      <c r="N25" s="15">
        <v>88.2</v>
      </c>
      <c r="O25" s="15">
        <v>1</v>
      </c>
      <c r="P25" s="15">
        <f>136.5</f>
        <v>136.5</v>
      </c>
    </row>
    <row r="26" spans="1:16" s="1" customFormat="1" ht="17.25" customHeight="1" x14ac:dyDescent="0.2">
      <c r="A26" s="15">
        <v>10</v>
      </c>
      <c r="B26" s="81"/>
      <c r="C26" s="88" t="s">
        <v>30</v>
      </c>
      <c r="D26" s="90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9" customHeight="1" x14ac:dyDescent="0.2">
      <c r="A27" s="15">
        <v>11</v>
      </c>
      <c r="B27" s="81"/>
      <c r="C27" s="91" t="s">
        <v>31</v>
      </c>
      <c r="D27" s="91"/>
      <c r="E27" s="15">
        <f>1</f>
        <v>1</v>
      </c>
      <c r="F27" s="15">
        <v>5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20.25" customHeight="1" x14ac:dyDescent="0.2">
      <c r="A28" s="15">
        <v>12</v>
      </c>
      <c r="B28" s="81"/>
      <c r="C28" s="91" t="s">
        <v>32</v>
      </c>
      <c r="D28" s="91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42" customHeight="1" x14ac:dyDescent="0.2">
      <c r="A29" s="15">
        <v>13</v>
      </c>
      <c r="B29" s="81"/>
      <c r="C29" s="91" t="s">
        <v>33</v>
      </c>
      <c r="D29" s="91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2" customHeight="1" x14ac:dyDescent="0.2">
      <c r="A30" s="15">
        <v>14</v>
      </c>
      <c r="B30" s="81"/>
      <c r="C30" s="91" t="s">
        <v>34</v>
      </c>
      <c r="D30" s="91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1" customFormat="1" ht="12.75" x14ac:dyDescent="0.2">
      <c r="A31" s="15">
        <v>15</v>
      </c>
      <c r="B31" s="83" t="s">
        <v>35</v>
      </c>
      <c r="C31" s="84"/>
      <c r="D31" s="85"/>
      <c r="E31" s="21">
        <f>SUM(E17:E30)</f>
        <v>383</v>
      </c>
      <c r="F31" s="21">
        <f>SUM(F17:F30)</f>
        <v>10111.213</v>
      </c>
      <c r="G31" s="21">
        <f>SUM(G17:G30)</f>
        <v>0</v>
      </c>
      <c r="H31" s="21">
        <f>SUM(H17:H30)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SUM(M17:M30)</f>
        <v>364</v>
      </c>
      <c r="N31" s="21">
        <f>SUM(N17:N30)</f>
        <v>1924.8240000000003</v>
      </c>
      <c r="O31" s="21">
        <f>SUM(O17:O30)</f>
        <v>286</v>
      </c>
      <c r="P31" s="21">
        <f>SUM(P17:P30)</f>
        <v>1381.923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6:L6"/>
    <mergeCell ref="B7:L7"/>
    <mergeCell ref="H8:L8"/>
    <mergeCell ref="B10:D10"/>
    <mergeCell ref="N10:O10"/>
    <mergeCell ref="A12:A15"/>
    <mergeCell ref="B12:D15"/>
    <mergeCell ref="E12:F12"/>
    <mergeCell ref="G12:L12"/>
    <mergeCell ref="M12:N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topLeftCell="A13" workbookViewId="0">
      <selection activeCell="P25" sqref="P25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7" t="s">
        <v>0</v>
      </c>
      <c r="O1" s="37"/>
      <c r="P1" s="37"/>
    </row>
    <row r="2" spans="1:17" s="1" customFormat="1" ht="12.75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  <c r="N2" s="39" t="s">
        <v>1</v>
      </c>
      <c r="O2" s="39"/>
      <c r="P2" s="39"/>
    </row>
    <row r="3" spans="1:17" s="1" customFormat="1" ht="12.75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  <c r="N3" s="40" t="s">
        <v>2</v>
      </c>
      <c r="O3" s="40"/>
      <c r="P3" s="40"/>
    </row>
    <row r="4" spans="1:17" s="1" customFormat="1" ht="12.75" x14ac:dyDescent="0.2">
      <c r="H4" s="36"/>
      <c r="I4" s="36"/>
      <c r="J4" s="36"/>
      <c r="K4" s="36"/>
      <c r="L4" s="36"/>
    </row>
    <row r="5" spans="1:17" s="1" customFormat="1" ht="12.75" x14ac:dyDescent="0.2">
      <c r="N5" s="1" t="s">
        <v>3</v>
      </c>
    </row>
    <row r="6" spans="1:17" s="1" customFormat="1" ht="12.75" x14ac:dyDescent="0.2"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7" s="1" customFormat="1" ht="12.75" x14ac:dyDescent="0.2">
      <c r="B7" s="38" t="s">
        <v>38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7" s="1" customFormat="1" ht="12.75" x14ac:dyDescent="0.2">
      <c r="H8" s="36" t="s">
        <v>6</v>
      </c>
      <c r="I8" s="36"/>
      <c r="J8" s="36"/>
      <c r="K8" s="36"/>
      <c r="L8" s="36"/>
    </row>
    <row r="9" spans="1:17" s="1" customFormat="1" ht="12.75" x14ac:dyDescent="0.2">
      <c r="N9" s="95">
        <v>43800</v>
      </c>
      <c r="O9" s="96"/>
    </row>
    <row r="10" spans="1:17" s="1" customFormat="1" ht="12.75" x14ac:dyDescent="0.2">
      <c r="N10" s="32"/>
      <c r="O10" s="33"/>
    </row>
    <row r="11" spans="1:17" s="7" customFormat="1" ht="16.5" customHeight="1" thickBot="1" x14ac:dyDescent="0.25">
      <c r="A11" s="5"/>
      <c r="B11" s="97" t="s">
        <v>39</v>
      </c>
      <c r="C11" s="97"/>
      <c r="D11" s="97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1.25" customHeight="1" thickBot="1" x14ac:dyDescent="0.25">
      <c r="A12" s="41" t="s">
        <v>7</v>
      </c>
      <c r="B12" s="44" t="s">
        <v>8</v>
      </c>
      <c r="C12" s="45"/>
      <c r="D12" s="46"/>
      <c r="E12" s="53" t="s">
        <v>9</v>
      </c>
      <c r="F12" s="54"/>
      <c r="G12" s="53" t="s">
        <v>10</v>
      </c>
      <c r="H12" s="55"/>
      <c r="I12" s="55"/>
      <c r="J12" s="55"/>
      <c r="K12" s="55"/>
      <c r="L12" s="56"/>
      <c r="M12" s="57" t="s">
        <v>36</v>
      </c>
      <c r="N12" s="58"/>
      <c r="O12" s="57" t="s">
        <v>11</v>
      </c>
      <c r="P12" s="58"/>
    </row>
    <row r="13" spans="1:17" s="1" customFormat="1" ht="12.75" x14ac:dyDescent="0.2">
      <c r="A13" s="42"/>
      <c r="B13" s="47"/>
      <c r="C13" s="48"/>
      <c r="D13" s="49"/>
      <c r="E13" s="60" t="s">
        <v>12</v>
      </c>
      <c r="F13" s="63" t="s">
        <v>13</v>
      </c>
      <c r="G13" s="61" t="s">
        <v>12</v>
      </c>
      <c r="H13" s="66" t="s">
        <v>13</v>
      </c>
      <c r="I13" s="69" t="s">
        <v>14</v>
      </c>
      <c r="J13" s="70"/>
      <c r="K13" s="70"/>
      <c r="L13" s="70"/>
      <c r="M13" s="71" t="s">
        <v>12</v>
      </c>
      <c r="N13" s="74" t="s">
        <v>13</v>
      </c>
      <c r="O13" s="71" t="s">
        <v>12</v>
      </c>
      <c r="P13" s="74" t="s">
        <v>15</v>
      </c>
      <c r="Q13" s="8"/>
    </row>
    <row r="14" spans="1:17" s="1" customFormat="1" ht="12.75" x14ac:dyDescent="0.2">
      <c r="A14" s="42"/>
      <c r="B14" s="47"/>
      <c r="C14" s="48"/>
      <c r="D14" s="49"/>
      <c r="E14" s="61"/>
      <c r="F14" s="64"/>
      <c r="G14" s="61"/>
      <c r="H14" s="67"/>
      <c r="I14" s="75" t="s">
        <v>16</v>
      </c>
      <c r="J14" s="77" t="s">
        <v>17</v>
      </c>
      <c r="K14" s="77"/>
      <c r="L14" s="77"/>
      <c r="M14" s="72"/>
      <c r="N14" s="64"/>
      <c r="O14" s="72"/>
      <c r="P14" s="64"/>
      <c r="Q14" s="8"/>
    </row>
    <row r="15" spans="1:17" s="12" customFormat="1" ht="84.75" thickBot="1" x14ac:dyDescent="0.25">
      <c r="A15" s="43"/>
      <c r="B15" s="50"/>
      <c r="C15" s="51"/>
      <c r="D15" s="52"/>
      <c r="E15" s="62"/>
      <c r="F15" s="65"/>
      <c r="G15" s="62"/>
      <c r="H15" s="68"/>
      <c r="I15" s="76"/>
      <c r="J15" s="9" t="s">
        <v>18</v>
      </c>
      <c r="K15" s="9" t="s">
        <v>19</v>
      </c>
      <c r="L15" s="10" t="s">
        <v>20</v>
      </c>
      <c r="M15" s="73"/>
      <c r="N15" s="65"/>
      <c r="O15" s="73"/>
      <c r="P15" s="65"/>
      <c r="Q15" s="11"/>
    </row>
    <row r="16" spans="1:17" s="14" customFormat="1" ht="12.75" x14ac:dyDescent="0.25">
      <c r="A16" s="13"/>
      <c r="B16" s="78">
        <v>1</v>
      </c>
      <c r="C16" s="79"/>
      <c r="D16" s="80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81" t="s">
        <v>21</v>
      </c>
      <c r="C17" s="82" t="s">
        <v>22</v>
      </c>
      <c r="D17" s="16" t="s">
        <v>23</v>
      </c>
      <c r="E17" s="15">
        <v>2</v>
      </c>
      <c r="F17" s="25">
        <v>19.5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2</v>
      </c>
      <c r="N17" s="25">
        <v>19.5</v>
      </c>
      <c r="O17" s="15">
        <v>4</v>
      </c>
      <c r="P17" s="15">
        <v>29.5</v>
      </c>
    </row>
    <row r="18" spans="1:16" s="1" customFormat="1" ht="25.5" x14ac:dyDescent="0.2">
      <c r="A18" s="15">
        <v>2</v>
      </c>
      <c r="B18" s="81"/>
      <c r="C18" s="82"/>
      <c r="D18" s="20" t="s">
        <v>24</v>
      </c>
      <c r="E18" s="15">
        <v>11</v>
      </c>
      <c r="F18" s="26">
        <v>58.8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11</v>
      </c>
      <c r="N18" s="15">
        <v>58.8</v>
      </c>
      <c r="O18" s="15">
        <v>11</v>
      </c>
      <c r="P18" s="15">
        <v>53.94</v>
      </c>
    </row>
    <row r="19" spans="1:16" s="1" customFormat="1" ht="12.75" x14ac:dyDescent="0.2">
      <c r="A19" s="15">
        <v>3</v>
      </c>
      <c r="B19" s="81"/>
      <c r="C19" s="82" t="s">
        <v>25</v>
      </c>
      <c r="D19" s="16" t="s">
        <v>37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1</v>
      </c>
      <c r="P19" s="15">
        <v>5</v>
      </c>
    </row>
    <row r="20" spans="1:16" s="1" customFormat="1" ht="25.5" x14ac:dyDescent="0.2">
      <c r="A20" s="15">
        <v>4</v>
      </c>
      <c r="B20" s="81"/>
      <c r="C20" s="82"/>
      <c r="D20" s="20" t="s">
        <v>24</v>
      </c>
      <c r="E20" s="15">
        <v>0</v>
      </c>
      <c r="F20" s="2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3</v>
      </c>
      <c r="P20" s="15">
        <v>47.19</v>
      </c>
    </row>
    <row r="21" spans="1:16" s="1" customFormat="1" ht="31.5" customHeight="1" x14ac:dyDescent="0.2">
      <c r="A21" s="15">
        <v>5</v>
      </c>
      <c r="B21" s="86" t="s">
        <v>26</v>
      </c>
      <c r="C21" s="18" t="s">
        <v>22</v>
      </c>
      <c r="D21" s="20" t="s">
        <v>24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s="1" customFormat="1" ht="31.5" customHeight="1" x14ac:dyDescent="0.2">
      <c r="A22" s="15">
        <v>6</v>
      </c>
      <c r="B22" s="87"/>
      <c r="C22" s="19" t="s">
        <v>25</v>
      </c>
      <c r="D22" s="20" t="s">
        <v>24</v>
      </c>
      <c r="E22" s="15">
        <v>3</v>
      </c>
      <c r="F22" s="15">
        <v>309.36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3</v>
      </c>
      <c r="N22" s="15">
        <v>309.36</v>
      </c>
      <c r="O22" s="15">
        <v>0</v>
      </c>
      <c r="P22" s="15">
        <v>0</v>
      </c>
    </row>
    <row r="23" spans="1:16" s="1" customFormat="1" ht="30.75" customHeight="1" x14ac:dyDescent="0.2">
      <c r="A23" s="15">
        <v>7</v>
      </c>
      <c r="B23" s="86" t="s">
        <v>27</v>
      </c>
      <c r="C23" s="18" t="s">
        <v>22</v>
      </c>
      <c r="D23" s="20" t="s">
        <v>24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31.5" customHeight="1" x14ac:dyDescent="0.2">
      <c r="A24" s="15">
        <v>8</v>
      </c>
      <c r="B24" s="87"/>
      <c r="C24" s="19" t="s">
        <v>25</v>
      </c>
      <c r="D24" s="20" t="s">
        <v>24</v>
      </c>
      <c r="E24" s="15">
        <v>0</v>
      </c>
      <c r="F24" s="26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" customFormat="1" ht="39.75" customHeight="1" x14ac:dyDescent="0.2">
      <c r="A25" s="15">
        <v>9</v>
      </c>
      <c r="B25" s="81" t="s">
        <v>28</v>
      </c>
      <c r="C25" s="88" t="s">
        <v>29</v>
      </c>
      <c r="D25" s="89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s="1" customFormat="1" ht="18" customHeight="1" x14ac:dyDescent="0.2">
      <c r="A26" s="15">
        <v>10</v>
      </c>
      <c r="B26" s="81"/>
      <c r="C26" s="88" t="s">
        <v>30</v>
      </c>
      <c r="D26" s="90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7.5" customHeight="1" x14ac:dyDescent="0.2">
      <c r="A27" s="15">
        <v>11</v>
      </c>
      <c r="B27" s="81"/>
      <c r="C27" s="91" t="s">
        <v>31</v>
      </c>
      <c r="D27" s="91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18" customHeight="1" x14ac:dyDescent="0.2">
      <c r="A28" s="15">
        <v>12</v>
      </c>
      <c r="B28" s="81"/>
      <c r="C28" s="91" t="s">
        <v>32</v>
      </c>
      <c r="D28" s="91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29.25" customHeight="1" x14ac:dyDescent="0.2">
      <c r="A29" s="15">
        <v>13</v>
      </c>
      <c r="B29" s="81"/>
      <c r="C29" s="91" t="s">
        <v>33</v>
      </c>
      <c r="D29" s="91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8" customHeight="1" thickBot="1" x14ac:dyDescent="0.25">
      <c r="A30" s="27">
        <v>14</v>
      </c>
      <c r="B30" s="86"/>
      <c r="C30" s="98" t="s">
        <v>34</v>
      </c>
      <c r="D30" s="98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31" customFormat="1" ht="13.5" thickBot="1" x14ac:dyDescent="0.25">
      <c r="A31" s="28">
        <v>15</v>
      </c>
      <c r="B31" s="92" t="s">
        <v>35</v>
      </c>
      <c r="C31" s="93"/>
      <c r="D31" s="94"/>
      <c r="E31" s="29">
        <f>SUM(E17:E30)</f>
        <v>16</v>
      </c>
      <c r="F31" s="34">
        <f>SUM(F17:F30)</f>
        <v>387.66</v>
      </c>
      <c r="G31" s="29">
        <f t="shared" ref="G31:P31" si="0">SUM(G17:G30)</f>
        <v>0</v>
      </c>
      <c r="H31" s="29">
        <f t="shared" si="0"/>
        <v>0</v>
      </c>
      <c r="I31" s="29">
        <f t="shared" si="0"/>
        <v>0</v>
      </c>
      <c r="J31" s="29">
        <f t="shared" si="0"/>
        <v>0</v>
      </c>
      <c r="K31" s="29">
        <f t="shared" si="0"/>
        <v>0</v>
      </c>
      <c r="L31" s="29">
        <f t="shared" si="0"/>
        <v>0</v>
      </c>
      <c r="M31" s="29">
        <f t="shared" si="0"/>
        <v>16</v>
      </c>
      <c r="N31" s="29">
        <f t="shared" si="0"/>
        <v>387.66</v>
      </c>
      <c r="O31" s="29">
        <f t="shared" si="0"/>
        <v>19</v>
      </c>
      <c r="P31" s="30">
        <f t="shared" si="0"/>
        <v>135.63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2">
    <mergeCell ref="N1:P1"/>
    <mergeCell ref="B2:L2"/>
    <mergeCell ref="N2:P2"/>
    <mergeCell ref="B3:L3"/>
    <mergeCell ref="N3:P3"/>
    <mergeCell ref="A12:A15"/>
    <mergeCell ref="B12:D15"/>
    <mergeCell ref="E12:F12"/>
    <mergeCell ref="G12:L12"/>
    <mergeCell ref="H4:L4"/>
    <mergeCell ref="M13:M15"/>
    <mergeCell ref="N13:N15"/>
    <mergeCell ref="O13:O15"/>
    <mergeCell ref="B6:L6"/>
    <mergeCell ref="B7:L7"/>
    <mergeCell ref="H8:L8"/>
    <mergeCell ref="J14:L14"/>
    <mergeCell ref="F13:F15"/>
    <mergeCell ref="G13:G15"/>
    <mergeCell ref="H13:H15"/>
    <mergeCell ref="I13:L13"/>
    <mergeCell ref="B16:D16"/>
    <mergeCell ref="B17:B20"/>
    <mergeCell ref="C17:C18"/>
    <mergeCell ref="C19:C20"/>
    <mergeCell ref="E13:E15"/>
    <mergeCell ref="B31:D31"/>
    <mergeCell ref="N9:O9"/>
    <mergeCell ref="B11:D1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M12:N12"/>
    <mergeCell ref="O12:P12"/>
    <mergeCell ref="P13:P15"/>
    <mergeCell ref="I14:I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4"/>
  <sheetViews>
    <sheetView workbookViewId="0">
      <selection activeCell="Q24" sqref="Q24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37" t="s">
        <v>0</v>
      </c>
      <c r="O1" s="37"/>
      <c r="P1" s="37"/>
    </row>
    <row r="2" spans="1:17" s="1" customFormat="1" ht="12.75" x14ac:dyDescent="0.2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"/>
      <c r="N2" s="39" t="s">
        <v>1</v>
      </c>
      <c r="O2" s="39"/>
      <c r="P2" s="39"/>
    </row>
    <row r="3" spans="1:17" s="1" customFormat="1" ht="12.75" x14ac:dyDescent="0.2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2"/>
      <c r="N3" s="40" t="s">
        <v>2</v>
      </c>
      <c r="O3" s="40"/>
      <c r="P3" s="40"/>
    </row>
    <row r="4" spans="1:17" s="1" customFormat="1" ht="12.75" x14ac:dyDescent="0.2">
      <c r="H4" s="36"/>
      <c r="I4" s="36"/>
      <c r="J4" s="36"/>
      <c r="K4" s="36"/>
      <c r="L4" s="36"/>
    </row>
    <row r="5" spans="1:17" s="1" customFormat="1" ht="12.75" x14ac:dyDescent="0.2">
      <c r="N5" s="1" t="s">
        <v>3</v>
      </c>
    </row>
    <row r="6" spans="1:17" s="1" customFormat="1" ht="12.75" x14ac:dyDescent="0.2">
      <c r="B6" s="38" t="s">
        <v>4</v>
      </c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7" s="1" customFormat="1" ht="12.75" x14ac:dyDescent="0.2">
      <c r="B7" s="38" t="s">
        <v>5</v>
      </c>
      <c r="C7" s="38"/>
      <c r="D7" s="38"/>
      <c r="E7" s="38"/>
      <c r="F7" s="38"/>
      <c r="G7" s="38"/>
      <c r="H7" s="38"/>
      <c r="I7" s="38"/>
      <c r="J7" s="38"/>
      <c r="K7" s="38"/>
      <c r="L7" s="38"/>
    </row>
    <row r="8" spans="1:17" s="1" customFormat="1" ht="12.75" x14ac:dyDescent="0.2">
      <c r="H8" s="36" t="s">
        <v>6</v>
      </c>
      <c r="I8" s="36"/>
      <c r="J8" s="36"/>
      <c r="K8" s="36"/>
      <c r="L8" s="36"/>
    </row>
    <row r="9" spans="1:17" s="1" customFormat="1" ht="12.75" x14ac:dyDescent="0.2">
      <c r="H9" s="24"/>
      <c r="I9" s="24"/>
      <c r="J9" s="24"/>
      <c r="K9" s="24"/>
      <c r="L9" s="24"/>
    </row>
    <row r="10" spans="1:17" s="1" customFormat="1" ht="12.75" x14ac:dyDescent="0.2">
      <c r="B10" s="40"/>
      <c r="C10" s="40"/>
      <c r="D10" s="40"/>
      <c r="N10" s="59" t="s">
        <v>43</v>
      </c>
      <c r="O10" s="59"/>
    </row>
    <row r="11" spans="1:17" s="7" customFormat="1" ht="16.5" customHeight="1" thickBot="1" x14ac:dyDescent="0.25">
      <c r="A11" s="5"/>
      <c r="B11" s="99" t="s">
        <v>41</v>
      </c>
      <c r="C11" s="99"/>
      <c r="D11" s="5"/>
      <c r="E11" s="5"/>
      <c r="F11" s="5"/>
      <c r="G11" s="6"/>
      <c r="H11" s="6"/>
      <c r="I11" s="6"/>
      <c r="J11" s="6"/>
      <c r="K11" s="6"/>
      <c r="L11" s="6"/>
      <c r="M11" s="6"/>
    </row>
    <row r="12" spans="1:17" s="1" customFormat="1" ht="46.5" customHeight="1" thickBot="1" x14ac:dyDescent="0.25">
      <c r="A12" s="41" t="s">
        <v>7</v>
      </c>
      <c r="B12" s="44" t="s">
        <v>8</v>
      </c>
      <c r="C12" s="45"/>
      <c r="D12" s="46"/>
      <c r="E12" s="53" t="s">
        <v>9</v>
      </c>
      <c r="F12" s="54"/>
      <c r="G12" s="53" t="s">
        <v>10</v>
      </c>
      <c r="H12" s="55"/>
      <c r="I12" s="55"/>
      <c r="J12" s="55"/>
      <c r="K12" s="55"/>
      <c r="L12" s="56"/>
      <c r="M12" s="57" t="s">
        <v>36</v>
      </c>
      <c r="N12" s="58"/>
      <c r="O12" s="57" t="s">
        <v>11</v>
      </c>
      <c r="P12" s="58"/>
    </row>
    <row r="13" spans="1:17" s="1" customFormat="1" ht="12.75" x14ac:dyDescent="0.2">
      <c r="A13" s="42"/>
      <c r="B13" s="47"/>
      <c r="C13" s="48"/>
      <c r="D13" s="49"/>
      <c r="E13" s="60" t="s">
        <v>12</v>
      </c>
      <c r="F13" s="63" t="s">
        <v>13</v>
      </c>
      <c r="G13" s="61" t="s">
        <v>12</v>
      </c>
      <c r="H13" s="66" t="s">
        <v>13</v>
      </c>
      <c r="I13" s="69" t="s">
        <v>14</v>
      </c>
      <c r="J13" s="70"/>
      <c r="K13" s="70"/>
      <c r="L13" s="70"/>
      <c r="M13" s="71" t="s">
        <v>12</v>
      </c>
      <c r="N13" s="74" t="s">
        <v>13</v>
      </c>
      <c r="O13" s="71" t="s">
        <v>12</v>
      </c>
      <c r="P13" s="74" t="s">
        <v>15</v>
      </c>
      <c r="Q13" s="8"/>
    </row>
    <row r="14" spans="1:17" s="1" customFormat="1" ht="12.75" x14ac:dyDescent="0.2">
      <c r="A14" s="42"/>
      <c r="B14" s="47"/>
      <c r="C14" s="48"/>
      <c r="D14" s="49"/>
      <c r="E14" s="61"/>
      <c r="F14" s="64"/>
      <c r="G14" s="61"/>
      <c r="H14" s="67"/>
      <c r="I14" s="75" t="s">
        <v>16</v>
      </c>
      <c r="J14" s="77" t="s">
        <v>17</v>
      </c>
      <c r="K14" s="77"/>
      <c r="L14" s="77"/>
      <c r="M14" s="72"/>
      <c r="N14" s="64"/>
      <c r="O14" s="72"/>
      <c r="P14" s="64"/>
      <c r="Q14" s="8"/>
    </row>
    <row r="15" spans="1:17" s="12" customFormat="1" ht="84.75" thickBot="1" x14ac:dyDescent="0.25">
      <c r="A15" s="43"/>
      <c r="B15" s="50"/>
      <c r="C15" s="51"/>
      <c r="D15" s="52"/>
      <c r="E15" s="62"/>
      <c r="F15" s="65"/>
      <c r="G15" s="62"/>
      <c r="H15" s="68"/>
      <c r="I15" s="76"/>
      <c r="J15" s="23" t="s">
        <v>18</v>
      </c>
      <c r="K15" s="23" t="s">
        <v>19</v>
      </c>
      <c r="L15" s="10" t="s">
        <v>20</v>
      </c>
      <c r="M15" s="73"/>
      <c r="N15" s="65"/>
      <c r="O15" s="73"/>
      <c r="P15" s="65"/>
      <c r="Q15" s="11"/>
    </row>
    <row r="16" spans="1:17" s="14" customFormat="1" ht="12.75" x14ac:dyDescent="0.25">
      <c r="A16" s="13"/>
      <c r="B16" s="78">
        <v>1</v>
      </c>
      <c r="C16" s="79"/>
      <c r="D16" s="80"/>
      <c r="E16" s="13">
        <v>2</v>
      </c>
      <c r="F16" s="13">
        <v>3</v>
      </c>
      <c r="G16" s="13">
        <v>4</v>
      </c>
      <c r="H16" s="13">
        <v>5</v>
      </c>
      <c r="I16" s="13">
        <v>6</v>
      </c>
      <c r="J16" s="13">
        <v>7</v>
      </c>
      <c r="K16" s="13">
        <v>8</v>
      </c>
      <c r="L16" s="13">
        <v>9</v>
      </c>
      <c r="M16" s="13">
        <v>10</v>
      </c>
      <c r="N16" s="13">
        <v>11</v>
      </c>
      <c r="O16" s="13">
        <v>12</v>
      </c>
      <c r="P16" s="13">
        <v>13</v>
      </c>
    </row>
    <row r="17" spans="1:16" s="1" customFormat="1" ht="12.75" x14ac:dyDescent="0.2">
      <c r="A17" s="15">
        <v>1</v>
      </c>
      <c r="B17" s="81" t="s">
        <v>21</v>
      </c>
      <c r="C17" s="82" t="s">
        <v>22</v>
      </c>
      <c r="D17" s="16" t="s">
        <v>23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</row>
    <row r="18" spans="1:16" s="1" customFormat="1" ht="25.5" x14ac:dyDescent="0.2">
      <c r="A18" s="15">
        <v>2</v>
      </c>
      <c r="B18" s="81"/>
      <c r="C18" s="82"/>
      <c r="D18" s="22" t="s">
        <v>24</v>
      </c>
      <c r="E18" s="15">
        <v>2</v>
      </c>
      <c r="F18" s="15">
        <v>10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2</v>
      </c>
      <c r="N18" s="15">
        <v>10</v>
      </c>
      <c r="O18" s="15">
        <v>1</v>
      </c>
      <c r="P18" s="15">
        <v>5</v>
      </c>
    </row>
    <row r="19" spans="1:16" s="1" customFormat="1" ht="12.75" x14ac:dyDescent="0.2">
      <c r="A19" s="15">
        <v>3</v>
      </c>
      <c r="B19" s="81"/>
      <c r="C19" s="82" t="s">
        <v>25</v>
      </c>
      <c r="D19" s="16" t="s">
        <v>23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</row>
    <row r="20" spans="1:16" s="1" customFormat="1" ht="25.5" x14ac:dyDescent="0.2">
      <c r="A20" s="15">
        <v>4</v>
      </c>
      <c r="B20" s="81"/>
      <c r="C20" s="82"/>
      <c r="D20" s="22" t="s">
        <v>24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</row>
    <row r="21" spans="1:16" s="1" customFormat="1" ht="28.5" customHeight="1" x14ac:dyDescent="0.2">
      <c r="A21" s="15">
        <v>5</v>
      </c>
      <c r="B21" s="86" t="s">
        <v>26</v>
      </c>
      <c r="C21" s="18" t="s">
        <v>22</v>
      </c>
      <c r="D21" s="22" t="s">
        <v>24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s="1" customFormat="1" ht="30.75" customHeight="1" x14ac:dyDescent="0.2">
      <c r="A22" s="15">
        <v>6</v>
      </c>
      <c r="B22" s="87"/>
      <c r="C22" s="19" t="s">
        <v>25</v>
      </c>
      <c r="D22" s="22" t="s">
        <v>24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s="1" customFormat="1" ht="27.75" customHeight="1" x14ac:dyDescent="0.2">
      <c r="A23" s="15">
        <v>7</v>
      </c>
      <c r="B23" s="86" t="s">
        <v>27</v>
      </c>
      <c r="C23" s="18" t="s">
        <v>22</v>
      </c>
      <c r="D23" s="22" t="s">
        <v>24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0</v>
      </c>
      <c r="O23" s="15">
        <v>0</v>
      </c>
      <c r="P23" s="15">
        <v>0</v>
      </c>
    </row>
    <row r="24" spans="1:16" s="1" customFormat="1" ht="27" customHeight="1" x14ac:dyDescent="0.2">
      <c r="A24" s="15">
        <v>8</v>
      </c>
      <c r="B24" s="87"/>
      <c r="C24" s="19" t="s">
        <v>25</v>
      </c>
      <c r="D24" s="22" t="s">
        <v>24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s="1" customFormat="1" ht="37.5" customHeight="1" x14ac:dyDescent="0.2">
      <c r="A25" s="15">
        <v>9</v>
      </c>
      <c r="B25" s="81" t="s">
        <v>28</v>
      </c>
      <c r="C25" s="88" t="s">
        <v>29</v>
      </c>
      <c r="D25" s="89"/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s="1" customFormat="1" ht="16.5" customHeight="1" x14ac:dyDescent="0.2">
      <c r="A26" s="15">
        <v>10</v>
      </c>
      <c r="B26" s="81"/>
      <c r="C26" s="88" t="s">
        <v>30</v>
      </c>
      <c r="D26" s="90"/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s="1" customFormat="1" ht="39" customHeight="1" x14ac:dyDescent="0.2">
      <c r="A27" s="15">
        <v>11</v>
      </c>
      <c r="B27" s="81"/>
      <c r="C27" s="91" t="s">
        <v>31</v>
      </c>
      <c r="D27" s="91"/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s="1" customFormat="1" ht="20.25" customHeight="1" x14ac:dyDescent="0.2">
      <c r="A28" s="15">
        <v>12</v>
      </c>
      <c r="B28" s="81"/>
      <c r="C28" s="91" t="s">
        <v>32</v>
      </c>
      <c r="D28" s="91"/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s="1" customFormat="1" ht="41.25" customHeight="1" x14ac:dyDescent="0.2">
      <c r="A29" s="15">
        <v>13</v>
      </c>
      <c r="B29" s="81"/>
      <c r="C29" s="91" t="s">
        <v>33</v>
      </c>
      <c r="D29" s="91"/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</row>
    <row r="30" spans="1:16" s="1" customFormat="1" ht="46.5" customHeight="1" x14ac:dyDescent="0.2">
      <c r="A30" s="15">
        <v>14</v>
      </c>
      <c r="B30" s="81"/>
      <c r="C30" s="91" t="s">
        <v>34</v>
      </c>
      <c r="D30" s="91"/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</row>
    <row r="31" spans="1:16" s="1" customFormat="1" ht="12.75" x14ac:dyDescent="0.2">
      <c r="A31" s="15">
        <v>15</v>
      </c>
      <c r="B31" s="83" t="s">
        <v>35</v>
      </c>
      <c r="C31" s="84"/>
      <c r="D31" s="85"/>
      <c r="E31" s="21">
        <f>SUM(E17:E30)</f>
        <v>2</v>
      </c>
      <c r="F31" s="21">
        <f>SUM(F17:F30)</f>
        <v>10</v>
      </c>
      <c r="G31" s="21">
        <f>SUM(G17:G30)</f>
        <v>0</v>
      </c>
      <c r="H31" s="21">
        <f>SUM(H17:H30)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SUM(M17:M30)</f>
        <v>2</v>
      </c>
      <c r="N31" s="21">
        <f>SUM(N17:N30)</f>
        <v>10</v>
      </c>
      <c r="O31" s="21">
        <f>SUM(O17:O30)</f>
        <v>1</v>
      </c>
      <c r="P31" s="21">
        <f>SUM(P17:P30)</f>
        <v>5</v>
      </c>
    </row>
    <row r="32" spans="1:16" s="7" customFormat="1" x14ac:dyDescent="0.2"/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</sheetData>
  <mergeCells count="43">
    <mergeCell ref="B11:C11"/>
    <mergeCell ref="B16:D16"/>
    <mergeCell ref="B17:B20"/>
    <mergeCell ref="C17:C18"/>
    <mergeCell ref="C19:C20"/>
    <mergeCell ref="B31:D31"/>
    <mergeCell ref="B21:B22"/>
    <mergeCell ref="B23:B24"/>
    <mergeCell ref="B25:B30"/>
    <mergeCell ref="C25:D25"/>
    <mergeCell ref="C26:D26"/>
    <mergeCell ref="C27:D27"/>
    <mergeCell ref="C28:D28"/>
    <mergeCell ref="C29:D29"/>
    <mergeCell ref="C30:D30"/>
    <mergeCell ref="O12:P12"/>
    <mergeCell ref="E13:E15"/>
    <mergeCell ref="F13:F15"/>
    <mergeCell ref="G13:G15"/>
    <mergeCell ref="H13:H15"/>
    <mergeCell ref="I13:L13"/>
    <mergeCell ref="M13:M15"/>
    <mergeCell ref="N13:N15"/>
    <mergeCell ref="O13:O15"/>
    <mergeCell ref="P13:P15"/>
    <mergeCell ref="I14:I15"/>
    <mergeCell ref="J14:L14"/>
    <mergeCell ref="B6:L6"/>
    <mergeCell ref="B7:L7"/>
    <mergeCell ref="H8:L8"/>
    <mergeCell ref="B10:D10"/>
    <mergeCell ref="N10:O10"/>
    <mergeCell ref="A12:A15"/>
    <mergeCell ref="B12:D15"/>
    <mergeCell ref="E12:F12"/>
    <mergeCell ref="G12:L12"/>
    <mergeCell ref="M12:N12"/>
    <mergeCell ref="H4:L4"/>
    <mergeCell ref="N1:P1"/>
    <mergeCell ref="B2:L2"/>
    <mergeCell ref="N2:P2"/>
    <mergeCell ref="B3:L3"/>
    <mergeCell ref="N3:P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 филиал</vt:lpstr>
      <vt:lpstr>филиал в ХМАО - Югре</vt:lpstr>
      <vt:lpstr>филиал в 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2020-01-10T08:32:21Z</dcterms:modified>
  <cp:contentStatus/>
</cp:coreProperties>
</file>